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\\talha\Cachos\DOEMP\DOEMP\ESTATISTICAS IVV\1. SÍNTESE ESTATISTICA\115. Março 2023\"/>
    </mc:Choice>
  </mc:AlternateContent>
  <xr:revisionPtr revIDLastSave="0" documentId="13_ncr:1_{1081AFC8-3A08-47DE-B7E0-541E5B10BAA0}" xr6:coauthVersionLast="47" xr6:coauthVersionMax="47" xr10:uidLastSave="{00000000-0000-0000-0000-000000000000}"/>
  <bookViews>
    <workbookView xWindow="17172" yWindow="-1116" windowWidth="23256" windowHeight="12456" xr2:uid="{00000000-000D-0000-FFFF-FFFF00000000}"/>
  </bookViews>
  <sheets>
    <sheet name="Indice" sheetId="30" r:id="rId1"/>
    <sheet name="0" sheetId="32" r:id="rId2"/>
    <sheet name="1" sheetId="87" r:id="rId3"/>
    <sheet name="2" sheetId="88" r:id="rId4"/>
    <sheet name="3" sheetId="89" r:id="rId5"/>
    <sheet name="4" sheetId="2" r:id="rId6"/>
    <sheet name="5" sheetId="90" r:id="rId7"/>
    <sheet name="6" sheetId="34" r:id="rId8"/>
    <sheet name="7" sheetId="85" r:id="rId9"/>
    <sheet name="8" sheetId="3" r:id="rId10"/>
    <sheet name="9" sheetId="86" r:id="rId11"/>
    <sheet name="10" sheetId="71" r:id="rId12"/>
    <sheet name="11" sheetId="36" r:id="rId13"/>
    <sheet name="12" sheetId="80" r:id="rId14"/>
    <sheet name="13" sheetId="81" r:id="rId15"/>
    <sheet name="14" sheetId="72" r:id="rId16"/>
    <sheet name="15" sheetId="46" r:id="rId17"/>
    <sheet name="16" sheetId="83" r:id="rId18"/>
    <sheet name="17" sheetId="73" r:id="rId19"/>
    <sheet name="18" sheetId="47" r:id="rId20"/>
    <sheet name="19" sheetId="74" r:id="rId21"/>
    <sheet name="20" sheetId="48" r:id="rId22"/>
    <sheet name="21" sheetId="65" r:id="rId23"/>
    <sheet name="22" sheetId="66" r:id="rId24"/>
    <sheet name="23" sheetId="67" r:id="rId25"/>
    <sheet name="24" sheetId="68" r:id="rId26"/>
    <sheet name="25" sheetId="69" r:id="rId27"/>
    <sheet name="26" sheetId="70" r:id="rId28"/>
    <sheet name="1 (2)" sheetId="49" state="hidden" r:id="rId29"/>
  </sheets>
  <externalReferences>
    <externalReference r:id="rId30"/>
    <externalReference r:id="rId31"/>
  </externalReferences>
  <definedNames>
    <definedName name="_xlnm.Print_Area" localSheetId="2">'1'!$A$1:$T$36</definedName>
    <definedName name="_xlnm.Print_Area" localSheetId="12">'11'!$A$1:$P$96</definedName>
    <definedName name="_xlnm.Print_Area" localSheetId="14">'13'!$A$1:$P$96</definedName>
    <definedName name="_xlnm.Print_Area" localSheetId="16">'15'!$A$1:$P$96</definedName>
    <definedName name="_xlnm.Print_Area" localSheetId="17">'16'!$A$1:$P$96</definedName>
    <definedName name="_xlnm.Print_Area" localSheetId="19">'18'!$A$1:$P$96</definedName>
    <definedName name="_xlnm.Print_Area" localSheetId="3">'2'!$A$1:$AW$68</definedName>
    <definedName name="_xlnm.Print_Area" localSheetId="21">'20'!$A$1:$P$96</definedName>
    <definedName name="_xlnm.Print_Area" localSheetId="22">'21'!$A$1:$R$8</definedName>
    <definedName name="_xlnm.Print_Area" localSheetId="23">'22'!$A$1:$P$84</definedName>
    <definedName name="_xlnm.Print_Area" localSheetId="24">'23'!$A$1:$R$8</definedName>
    <definedName name="_xlnm.Print_Area" localSheetId="25">'24'!$A$1:$P$96</definedName>
    <definedName name="_xlnm.Print_Area" localSheetId="26">'25'!$A$1:$R$8</definedName>
    <definedName name="_xlnm.Print_Area" localSheetId="27">'26'!$A$1:$P$95</definedName>
    <definedName name="_xlnm.Print_Area" localSheetId="4">'3'!$A$1:$AW$68</definedName>
    <definedName name="_xlnm.Print_Area" localSheetId="5">'4'!$A$1:$Q$20</definedName>
    <definedName name="_xlnm.Print_Area" localSheetId="6">'5'!$A$1:$Q$20</definedName>
    <definedName name="_xlnm.Print_Area" localSheetId="9">'8'!$A$1:$Q$96</definedName>
    <definedName name="_xlnm.Print_Area" localSheetId="10">'9'!$A$1:$Q$96</definedName>
    <definedName name="_xlnm.Print_Area" localSheetId="0">Indice!$B$1:$N$23</definedName>
    <definedName name="Z_D2454DF7_9151_402B_B9E4_208D72282370_.wvu.Cols" localSheetId="28" hidden="1">'1 (2)'!#REF!</definedName>
    <definedName name="Z_D2454DF7_9151_402B_B9E4_208D72282370_.wvu.Cols" localSheetId="11" hidden="1">'10'!#REF!</definedName>
    <definedName name="Z_D2454DF7_9151_402B_B9E4_208D72282370_.wvu.Cols" localSheetId="12" hidden="1">'11'!#REF!</definedName>
    <definedName name="Z_D2454DF7_9151_402B_B9E4_208D72282370_.wvu.Cols" localSheetId="13" hidden="1">'12'!#REF!</definedName>
    <definedName name="Z_D2454DF7_9151_402B_B9E4_208D72282370_.wvu.Cols" localSheetId="14" hidden="1">'13'!#REF!</definedName>
    <definedName name="Z_D2454DF7_9151_402B_B9E4_208D72282370_.wvu.Cols" localSheetId="15" hidden="1">'14'!#REF!</definedName>
    <definedName name="Z_D2454DF7_9151_402B_B9E4_208D72282370_.wvu.Cols" localSheetId="16" hidden="1">'15'!#REF!</definedName>
    <definedName name="Z_D2454DF7_9151_402B_B9E4_208D72282370_.wvu.Cols" localSheetId="17" hidden="1">'16'!#REF!</definedName>
    <definedName name="Z_D2454DF7_9151_402B_B9E4_208D72282370_.wvu.Cols" localSheetId="18" hidden="1">'17'!#REF!</definedName>
    <definedName name="Z_D2454DF7_9151_402B_B9E4_208D72282370_.wvu.Cols" localSheetId="19" hidden="1">'18'!#REF!</definedName>
    <definedName name="Z_D2454DF7_9151_402B_B9E4_208D72282370_.wvu.Cols" localSheetId="20" hidden="1">'19'!#REF!</definedName>
    <definedName name="Z_D2454DF7_9151_402B_B9E4_208D72282370_.wvu.Cols" localSheetId="21" hidden="1">'20'!#REF!</definedName>
    <definedName name="Z_D2454DF7_9151_402B_B9E4_208D72282370_.wvu.Cols" localSheetId="22" hidden="1">'21'!#REF!</definedName>
    <definedName name="Z_D2454DF7_9151_402B_B9E4_208D72282370_.wvu.Cols" localSheetId="23" hidden="1">'22'!#REF!</definedName>
    <definedName name="Z_D2454DF7_9151_402B_B9E4_208D72282370_.wvu.Cols" localSheetId="24" hidden="1">'23'!#REF!</definedName>
    <definedName name="Z_D2454DF7_9151_402B_B9E4_208D72282370_.wvu.Cols" localSheetId="25" hidden="1">'24'!#REF!</definedName>
    <definedName name="Z_D2454DF7_9151_402B_B9E4_208D72282370_.wvu.Cols" localSheetId="26" hidden="1">'25'!#REF!</definedName>
    <definedName name="Z_D2454DF7_9151_402B_B9E4_208D72282370_.wvu.Cols" localSheetId="27" hidden="1">'26'!#REF!</definedName>
    <definedName name="Z_D2454DF7_9151_402B_B9E4_208D72282370_.wvu.Cols" localSheetId="5" hidden="1">'4'!#REF!</definedName>
    <definedName name="Z_D2454DF7_9151_402B_B9E4_208D72282370_.wvu.Cols" localSheetId="6" hidden="1">'5'!#REF!</definedName>
    <definedName name="Z_D2454DF7_9151_402B_B9E4_208D72282370_.wvu.Cols" localSheetId="7" hidden="1">'6'!#REF!</definedName>
    <definedName name="Z_D2454DF7_9151_402B_B9E4_208D72282370_.wvu.Cols" localSheetId="8" hidden="1">'7'!#REF!</definedName>
    <definedName name="Z_D2454DF7_9151_402B_B9E4_208D72282370_.wvu.Cols" localSheetId="9" hidden="1">'8'!#REF!</definedName>
    <definedName name="Z_D2454DF7_9151_402B_B9E4_208D72282370_.wvu.Cols" localSheetId="10" hidden="1">'9'!#REF!</definedName>
    <definedName name="Z_D2454DF7_9151_402B_B9E4_208D72282370_.wvu.PrintArea" localSheetId="12" hidden="1">'11'!$A$1:$P$96</definedName>
    <definedName name="Z_D2454DF7_9151_402B_B9E4_208D72282370_.wvu.PrintArea" localSheetId="14" hidden="1">'13'!$A$1:$P$96</definedName>
    <definedName name="Z_D2454DF7_9151_402B_B9E4_208D72282370_.wvu.PrintArea" localSheetId="16" hidden="1">'15'!$A$1:$P$96</definedName>
    <definedName name="Z_D2454DF7_9151_402B_B9E4_208D72282370_.wvu.PrintArea" localSheetId="17" hidden="1">'16'!$A$1:$P$96</definedName>
    <definedName name="Z_D2454DF7_9151_402B_B9E4_208D72282370_.wvu.PrintArea" localSheetId="19" hidden="1">'18'!$A$1:$P$96</definedName>
    <definedName name="Z_D2454DF7_9151_402B_B9E4_208D72282370_.wvu.PrintArea" localSheetId="21" hidden="1">'20'!$A$1:$P$96</definedName>
    <definedName name="Z_D2454DF7_9151_402B_B9E4_208D72282370_.wvu.PrintArea" localSheetId="22" hidden="1">'21'!$A$1:$R$8</definedName>
    <definedName name="Z_D2454DF7_9151_402B_B9E4_208D72282370_.wvu.PrintArea" localSheetId="23" hidden="1">'22'!$A$1:$P$84</definedName>
    <definedName name="Z_D2454DF7_9151_402B_B9E4_208D72282370_.wvu.PrintArea" localSheetId="24" hidden="1">'23'!$A$1:$R$8</definedName>
    <definedName name="Z_D2454DF7_9151_402B_B9E4_208D72282370_.wvu.PrintArea" localSheetId="25" hidden="1">'24'!$A$1:$P$96</definedName>
    <definedName name="Z_D2454DF7_9151_402B_B9E4_208D72282370_.wvu.PrintArea" localSheetId="26" hidden="1">'25'!$A$1:$R$8</definedName>
    <definedName name="Z_D2454DF7_9151_402B_B9E4_208D72282370_.wvu.PrintArea" localSheetId="27" hidden="1">'26'!$A$1:$P$95</definedName>
    <definedName name="Z_D2454DF7_9151_402B_B9E4_208D72282370_.wvu.PrintArea" localSheetId="5" hidden="1">'4'!$A$1:$Q$61</definedName>
    <definedName name="Z_D2454DF7_9151_402B_B9E4_208D72282370_.wvu.PrintArea" localSheetId="6" hidden="1">'5'!$A$1:$Q$61</definedName>
    <definedName name="Z_D2454DF7_9151_402B_B9E4_208D72282370_.wvu.PrintArea" localSheetId="9" hidden="1">'8'!$A$1:$P$96</definedName>
    <definedName name="Z_D2454DF7_9151_402B_B9E4_208D72282370_.wvu.PrintArea" localSheetId="10" hidden="1">'9'!$A$1:$P$96</definedName>
    <definedName name="Z_D2454DF7_9151_402B_B9E4_208D72282370_.wvu.PrintArea" localSheetId="0" hidden="1">Indice!$B$1:$N$23</definedName>
  </definedNames>
  <calcPr calcId="191029"/>
  <customWorkbookViews>
    <customWorkbookView name="Maria João Lima - Vista pessoal" guid="{D2454DF7-9151-402B-B9E4-208D72282370}" mergeInterval="0" personalView="1" maximized="1" windowWidth="1436" windowHeight="675" activeSheetId="2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4" i="89" l="1"/>
  <c r="O64" i="89"/>
  <c r="AV64" i="89" s="1"/>
  <c r="AW64" i="89" s="1"/>
  <c r="AG64" i="89"/>
  <c r="AF64" i="89"/>
  <c r="AV53" i="89"/>
  <c r="AW53" i="89"/>
  <c r="AW42" i="89"/>
  <c r="AV42" i="89"/>
  <c r="AV31" i="89"/>
  <c r="AW31" i="89" s="1"/>
  <c r="AW20" i="89"/>
  <c r="AV20" i="89"/>
  <c r="AV9" i="89"/>
  <c r="AW9" i="89" s="1"/>
  <c r="P20" i="89"/>
  <c r="O20" i="89"/>
  <c r="AV65" i="88"/>
  <c r="AV66" i="88"/>
  <c r="AV64" i="88"/>
  <c r="AV9" i="88"/>
  <c r="AW9" i="88" s="1"/>
  <c r="P64" i="88"/>
  <c r="O64" i="88"/>
  <c r="O45" i="88"/>
  <c r="O44" i="88"/>
  <c r="O43" i="88"/>
  <c r="AF45" i="88"/>
  <c r="AF44" i="88"/>
  <c r="AF43" i="88"/>
  <c r="L92" i="83"/>
  <c r="N92" i="83"/>
  <c r="O92" i="83"/>
  <c r="P92" i="83" s="1"/>
  <c r="F92" i="83"/>
  <c r="N73" i="70"/>
  <c r="O73" i="70"/>
  <c r="P73" i="70" s="1"/>
  <c r="N74" i="70"/>
  <c r="O74" i="70"/>
  <c r="P74" i="70"/>
  <c r="O75" i="70"/>
  <c r="N76" i="70"/>
  <c r="O76" i="70"/>
  <c r="P76" i="70"/>
  <c r="N77" i="70"/>
  <c r="O77" i="70"/>
  <c r="P77" i="70"/>
  <c r="N78" i="70"/>
  <c r="O78" i="70"/>
  <c r="P78" i="70" s="1"/>
  <c r="O79" i="70"/>
  <c r="N80" i="70"/>
  <c r="O80" i="70"/>
  <c r="P80" i="70"/>
  <c r="N81" i="70"/>
  <c r="O81" i="70"/>
  <c r="P81" i="70"/>
  <c r="N82" i="70"/>
  <c r="O82" i="70"/>
  <c r="P82" i="70"/>
  <c r="N83" i="70"/>
  <c r="O83" i="70"/>
  <c r="P83" i="70" s="1"/>
  <c r="N84" i="70"/>
  <c r="O84" i="70"/>
  <c r="P84" i="70" s="1"/>
  <c r="N85" i="70"/>
  <c r="O85" i="70"/>
  <c r="P85" i="70"/>
  <c r="N86" i="70"/>
  <c r="O86" i="70"/>
  <c r="P86" i="70" s="1"/>
  <c r="N87" i="70"/>
  <c r="P87" i="70" s="1"/>
  <c r="O87" i="70"/>
  <c r="N88" i="70"/>
  <c r="O88" i="70"/>
  <c r="P88" i="70"/>
  <c r="O89" i="70"/>
  <c r="O90" i="70"/>
  <c r="N91" i="70"/>
  <c r="O91" i="70"/>
  <c r="P91" i="70" s="1"/>
  <c r="O92" i="70"/>
  <c r="N93" i="70"/>
  <c r="O93" i="70"/>
  <c r="P93" i="70"/>
  <c r="L73" i="70"/>
  <c r="L74" i="70"/>
  <c r="L76" i="70"/>
  <c r="L77" i="70"/>
  <c r="L78" i="70"/>
  <c r="L80" i="70"/>
  <c r="L81" i="70"/>
  <c r="L82" i="70"/>
  <c r="L83" i="70"/>
  <c r="L84" i="70"/>
  <c r="L85" i="70"/>
  <c r="L86" i="70"/>
  <c r="L87" i="70"/>
  <c r="L88" i="70"/>
  <c r="L91" i="70"/>
  <c r="L93" i="70"/>
  <c r="F73" i="70"/>
  <c r="F74" i="70"/>
  <c r="F76" i="70"/>
  <c r="F77" i="70"/>
  <c r="F78" i="70"/>
  <c r="F80" i="70"/>
  <c r="F81" i="70"/>
  <c r="F82" i="70"/>
  <c r="F83" i="70"/>
  <c r="F84" i="70"/>
  <c r="F85" i="70"/>
  <c r="F86" i="70"/>
  <c r="F87" i="70"/>
  <c r="F88" i="70"/>
  <c r="F91" i="70"/>
  <c r="F93" i="70"/>
  <c r="N53" i="70"/>
  <c r="P53" i="70" s="1"/>
  <c r="O53" i="70"/>
  <c r="N54" i="70"/>
  <c r="O54" i="70"/>
  <c r="P54" i="70" s="1"/>
  <c r="L53" i="70"/>
  <c r="L54" i="70"/>
  <c r="L55" i="70"/>
  <c r="F53" i="70"/>
  <c r="F54" i="70"/>
  <c r="N20" i="70"/>
  <c r="O20" i="70"/>
  <c r="P20" i="70" s="1"/>
  <c r="N21" i="70"/>
  <c r="O21" i="70"/>
  <c r="P21" i="70"/>
  <c r="N22" i="70"/>
  <c r="O22" i="70"/>
  <c r="P22" i="70" s="1"/>
  <c r="O23" i="70"/>
  <c r="N24" i="70"/>
  <c r="O24" i="70"/>
  <c r="P24" i="70"/>
  <c r="N25" i="70"/>
  <c r="P25" i="70" s="1"/>
  <c r="O25" i="70"/>
  <c r="N26" i="70"/>
  <c r="O26" i="70"/>
  <c r="P26" i="70" s="1"/>
  <c r="N27" i="70"/>
  <c r="O27" i="70"/>
  <c r="P27" i="70"/>
  <c r="N28" i="70"/>
  <c r="O28" i="70"/>
  <c r="P28" i="70" s="1"/>
  <c r="O29" i="70"/>
  <c r="N30" i="70"/>
  <c r="O30" i="70"/>
  <c r="P30" i="70" s="1"/>
  <c r="N31" i="70"/>
  <c r="O31" i="70"/>
  <c r="P31" i="70"/>
  <c r="N32" i="70"/>
  <c r="O32" i="70"/>
  <c r="P32" i="70"/>
  <c r="L20" i="70"/>
  <c r="L21" i="70"/>
  <c r="L22" i="70"/>
  <c r="L24" i="70"/>
  <c r="L25" i="70"/>
  <c r="L26" i="70"/>
  <c r="L27" i="70"/>
  <c r="L28" i="70"/>
  <c r="L30" i="70"/>
  <c r="L31" i="70"/>
  <c r="F20" i="70"/>
  <c r="F21" i="70"/>
  <c r="F25" i="70"/>
  <c r="F26" i="70"/>
  <c r="O65" i="66"/>
  <c r="N66" i="66"/>
  <c r="O66" i="66"/>
  <c r="P66" i="66"/>
  <c r="L66" i="66"/>
  <c r="F66" i="66"/>
  <c r="N78" i="66"/>
  <c r="O78" i="66"/>
  <c r="P78" i="66"/>
  <c r="N79" i="66"/>
  <c r="O79" i="66"/>
  <c r="P79" i="66" s="1"/>
  <c r="L78" i="66"/>
  <c r="L79" i="66"/>
  <c r="F78" i="66"/>
  <c r="F79" i="66"/>
  <c r="I32" i="48"/>
  <c r="H32" i="48"/>
  <c r="B32" i="48"/>
  <c r="C32" i="48"/>
  <c r="N89" i="47"/>
  <c r="O89" i="47"/>
  <c r="P89" i="47"/>
  <c r="N90" i="47"/>
  <c r="O90" i="47"/>
  <c r="P90" i="47" s="1"/>
  <c r="N91" i="47"/>
  <c r="O91" i="47"/>
  <c r="P91" i="47" s="1"/>
  <c r="N92" i="47"/>
  <c r="O92" i="47"/>
  <c r="P92" i="47" s="1"/>
  <c r="N93" i="47"/>
  <c r="O93" i="47"/>
  <c r="P93" i="47"/>
  <c r="N94" i="47"/>
  <c r="O94" i="47"/>
  <c r="P94" i="47"/>
  <c r="L89" i="47"/>
  <c r="L90" i="47"/>
  <c r="L91" i="47"/>
  <c r="L92" i="47"/>
  <c r="L93" i="47"/>
  <c r="L94" i="47"/>
  <c r="F89" i="47"/>
  <c r="F90" i="47"/>
  <c r="F91" i="47"/>
  <c r="F92" i="47"/>
  <c r="F93" i="47"/>
  <c r="F94" i="47"/>
  <c r="F95" i="47"/>
  <c r="J68" i="86"/>
  <c r="J69" i="86"/>
  <c r="J70" i="86"/>
  <c r="J71" i="86"/>
  <c r="J72" i="86"/>
  <c r="J73" i="86"/>
  <c r="J74" i="86"/>
  <c r="J75" i="86"/>
  <c r="J76" i="86"/>
  <c r="J77" i="86"/>
  <c r="J78" i="86"/>
  <c r="J79" i="86"/>
  <c r="J80" i="86"/>
  <c r="J81" i="86"/>
  <c r="J82" i="86"/>
  <c r="J83" i="86"/>
  <c r="J84" i="86"/>
  <c r="J85" i="86"/>
  <c r="J86" i="86"/>
  <c r="J87" i="86"/>
  <c r="J88" i="86"/>
  <c r="J89" i="86"/>
  <c r="J90" i="86"/>
  <c r="J91" i="86"/>
  <c r="J92" i="86"/>
  <c r="J93" i="86"/>
  <c r="J94" i="86"/>
  <c r="T63" i="89" l="1"/>
  <c r="U63" i="89"/>
  <c r="V63" i="89"/>
  <c r="W63" i="89"/>
  <c r="X63" i="89"/>
  <c r="Y63" i="89"/>
  <c r="Z63" i="89"/>
  <c r="AA63" i="89"/>
  <c r="AB63" i="89"/>
  <c r="AC63" i="89"/>
  <c r="AD63" i="89"/>
  <c r="AE63" i="89"/>
  <c r="AF63" i="89"/>
  <c r="S63" i="89"/>
  <c r="C63" i="89"/>
  <c r="D63" i="89"/>
  <c r="E63" i="89"/>
  <c r="F63" i="89"/>
  <c r="G63" i="89"/>
  <c r="H63" i="89"/>
  <c r="I63" i="89"/>
  <c r="J63" i="89"/>
  <c r="K63" i="89"/>
  <c r="L63" i="89"/>
  <c r="M63" i="89"/>
  <c r="N63" i="89"/>
  <c r="O63" i="89"/>
  <c r="B63" i="89"/>
  <c r="T41" i="89"/>
  <c r="U41" i="89"/>
  <c r="V41" i="89"/>
  <c r="W41" i="89"/>
  <c r="X41" i="89"/>
  <c r="Y41" i="89"/>
  <c r="Z41" i="89"/>
  <c r="AA41" i="89"/>
  <c r="AB41" i="89"/>
  <c r="AC41" i="89"/>
  <c r="AD41" i="89"/>
  <c r="AE41" i="89"/>
  <c r="AF41" i="89"/>
  <c r="S41" i="89"/>
  <c r="C41" i="89"/>
  <c r="D41" i="89"/>
  <c r="E41" i="89"/>
  <c r="F41" i="89"/>
  <c r="G41" i="89"/>
  <c r="H41" i="89"/>
  <c r="I41" i="89"/>
  <c r="J41" i="89"/>
  <c r="K41" i="89"/>
  <c r="L41" i="89"/>
  <c r="M41" i="89"/>
  <c r="N41" i="89"/>
  <c r="O41" i="89"/>
  <c r="B41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S19" i="89"/>
  <c r="C19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B19" i="89"/>
  <c r="AT51" i="88"/>
  <c r="AT52" i="88"/>
  <c r="AT53" i="88"/>
  <c r="AT54" i="88"/>
  <c r="AT55" i="88"/>
  <c r="AT56" i="88"/>
  <c r="AT57" i="88"/>
  <c r="AT58" i="88"/>
  <c r="AT59" i="88"/>
  <c r="AT60" i="88"/>
  <c r="AT61" i="88"/>
  <c r="AT62" i="88"/>
  <c r="AT63" i="88"/>
  <c r="AT64" i="88"/>
  <c r="AT65" i="88"/>
  <c r="AT66" i="88"/>
  <c r="AT67" i="88"/>
  <c r="T63" i="88"/>
  <c r="U63" i="88"/>
  <c r="V63" i="88"/>
  <c r="W63" i="88"/>
  <c r="X63" i="88"/>
  <c r="Y63" i="88"/>
  <c r="Z63" i="88"/>
  <c r="AA63" i="88"/>
  <c r="AB63" i="88"/>
  <c r="AC63" i="88"/>
  <c r="AD63" i="88"/>
  <c r="AE63" i="88"/>
  <c r="AF63" i="88"/>
  <c r="S63" i="88"/>
  <c r="C63" i="88"/>
  <c r="D63" i="88"/>
  <c r="E63" i="88"/>
  <c r="F63" i="88"/>
  <c r="G63" i="88"/>
  <c r="H63" i="88"/>
  <c r="I63" i="88"/>
  <c r="J63" i="88"/>
  <c r="K63" i="88"/>
  <c r="L63" i="88"/>
  <c r="M63" i="88"/>
  <c r="N63" i="88"/>
  <c r="O63" i="88"/>
  <c r="B63" i="88"/>
  <c r="T41" i="88"/>
  <c r="U41" i="88"/>
  <c r="V41" i="88"/>
  <c r="W41" i="88"/>
  <c r="X41" i="88"/>
  <c r="Y41" i="88"/>
  <c r="Z41" i="88"/>
  <c r="AA41" i="88"/>
  <c r="AB41" i="88"/>
  <c r="AC41" i="88"/>
  <c r="AD41" i="88"/>
  <c r="AT41" i="88" s="1"/>
  <c r="AE41" i="88"/>
  <c r="AF41" i="88"/>
  <c r="S41" i="88"/>
  <c r="C41" i="88"/>
  <c r="D41" i="88"/>
  <c r="E41" i="88"/>
  <c r="F41" i="88"/>
  <c r="G41" i="88"/>
  <c r="H41" i="88"/>
  <c r="I41" i="88"/>
  <c r="J41" i="88"/>
  <c r="K41" i="88"/>
  <c r="L41" i="88"/>
  <c r="M41" i="88"/>
  <c r="N41" i="88"/>
  <c r="O41" i="88"/>
  <c r="B41" i="88"/>
  <c r="T19" i="88"/>
  <c r="U19" i="88"/>
  <c r="V19" i="88"/>
  <c r="W19" i="88"/>
  <c r="X19" i="88"/>
  <c r="Y19" i="88"/>
  <c r="Z19" i="88"/>
  <c r="AA19" i="88"/>
  <c r="AB19" i="88"/>
  <c r="AC19" i="88"/>
  <c r="AD19" i="88"/>
  <c r="AT19" i="88" s="1"/>
  <c r="AE19" i="88"/>
  <c r="AF19" i="88"/>
  <c r="S19" i="88"/>
  <c r="C19" i="88"/>
  <c r="D19" i="88"/>
  <c r="E19" i="88"/>
  <c r="F19" i="88"/>
  <c r="G19" i="88"/>
  <c r="H19" i="88"/>
  <c r="I19" i="88"/>
  <c r="J19" i="88"/>
  <c r="K19" i="88"/>
  <c r="L19" i="88"/>
  <c r="M19" i="88"/>
  <c r="N19" i="88"/>
  <c r="O19" i="88"/>
  <c r="B19" i="88"/>
  <c r="D68" i="48"/>
  <c r="E68" i="48"/>
  <c r="F68" i="48"/>
  <c r="D69" i="48"/>
  <c r="E69" i="48"/>
  <c r="F69" i="48"/>
  <c r="J37" i="36"/>
  <c r="H37" i="36"/>
  <c r="D37" i="36"/>
  <c r="B37" i="36"/>
  <c r="Q9" i="87"/>
  <c r="Q7" i="87"/>
  <c r="Q10" i="87"/>
  <c r="Q18" i="87"/>
  <c r="Q20" i="87"/>
  <c r="Q21" i="87"/>
  <c r="Q29" i="87"/>
  <c r="Q31" i="87"/>
  <c r="Q32" i="87"/>
  <c r="AT7" i="89"/>
  <c r="AU7" i="89"/>
  <c r="AV7" i="89"/>
  <c r="AT8" i="89"/>
  <c r="AU8" i="89"/>
  <c r="AV8" i="89"/>
  <c r="AT9" i="89"/>
  <c r="AU9" i="89"/>
  <c r="AT10" i="89"/>
  <c r="AU10" i="89"/>
  <c r="AT11" i="89"/>
  <c r="AU11" i="89"/>
  <c r="AT12" i="89"/>
  <c r="AU12" i="89"/>
  <c r="AT13" i="89"/>
  <c r="AU13" i="89"/>
  <c r="AT14" i="89"/>
  <c r="AU14" i="89"/>
  <c r="AT15" i="89"/>
  <c r="AU15" i="89"/>
  <c r="AT16" i="89"/>
  <c r="AU16" i="89"/>
  <c r="AT17" i="89"/>
  <c r="AU17" i="89"/>
  <c r="AT18" i="89"/>
  <c r="AU18" i="89"/>
  <c r="AT19" i="89"/>
  <c r="AU19" i="89"/>
  <c r="AT20" i="89"/>
  <c r="AT21" i="89"/>
  <c r="AT22" i="89"/>
  <c r="AT23" i="89"/>
  <c r="AD20" i="89"/>
  <c r="AD21" i="89"/>
  <c r="AD22" i="89"/>
  <c r="AD23" i="89"/>
  <c r="M20" i="89"/>
  <c r="M21" i="89"/>
  <c r="M22" i="89"/>
  <c r="M23" i="89"/>
  <c r="AD42" i="89"/>
  <c r="AE42" i="89"/>
  <c r="AD43" i="89"/>
  <c r="AE43" i="89"/>
  <c r="AD44" i="89"/>
  <c r="AT44" i="89" s="1"/>
  <c r="AE44" i="89"/>
  <c r="AD45" i="89"/>
  <c r="AT45" i="89" s="1"/>
  <c r="AE45" i="89"/>
  <c r="AV29" i="89"/>
  <c r="AV30" i="89"/>
  <c r="AV41" i="89"/>
  <c r="AV45" i="89"/>
  <c r="AT29" i="89"/>
  <c r="AU29" i="89"/>
  <c r="AT30" i="89"/>
  <c r="AU30" i="89"/>
  <c r="AT31" i="89"/>
  <c r="AU31" i="89"/>
  <c r="AT32" i="89"/>
  <c r="AU32" i="89"/>
  <c r="AT33" i="89"/>
  <c r="AU33" i="89"/>
  <c r="AT34" i="89"/>
  <c r="AU34" i="89"/>
  <c r="AT35" i="89"/>
  <c r="AU35" i="89"/>
  <c r="AT36" i="89"/>
  <c r="AU36" i="89"/>
  <c r="AT37" i="89"/>
  <c r="AU37" i="89"/>
  <c r="AT38" i="89"/>
  <c r="AU38" i="89"/>
  <c r="AT39" i="89"/>
  <c r="AU39" i="89"/>
  <c r="AT40" i="89"/>
  <c r="AU40" i="89"/>
  <c r="AT41" i="89"/>
  <c r="AT42" i="89"/>
  <c r="AT43" i="89"/>
  <c r="AT51" i="89"/>
  <c r="AU51" i="89"/>
  <c r="AV51" i="89"/>
  <c r="AT52" i="89"/>
  <c r="AU52" i="89"/>
  <c r="AV52" i="89"/>
  <c r="AT53" i="89"/>
  <c r="AU53" i="89"/>
  <c r="AT54" i="89"/>
  <c r="AU54" i="89"/>
  <c r="AT55" i="89"/>
  <c r="AU55" i="89"/>
  <c r="AT56" i="89"/>
  <c r="AU56" i="89"/>
  <c r="AT57" i="89"/>
  <c r="AU57" i="89"/>
  <c r="AT58" i="89"/>
  <c r="AU58" i="89"/>
  <c r="AT59" i="89"/>
  <c r="AU59" i="89"/>
  <c r="AT60" i="89"/>
  <c r="AU60" i="89"/>
  <c r="AT61" i="89"/>
  <c r="AU61" i="89"/>
  <c r="AV61" i="89"/>
  <c r="AT62" i="89"/>
  <c r="AU62" i="89"/>
  <c r="AV62" i="89"/>
  <c r="AT63" i="89"/>
  <c r="AU63" i="89"/>
  <c r="AT64" i="89"/>
  <c r="AT65" i="89"/>
  <c r="AT66" i="89"/>
  <c r="AT67" i="89"/>
  <c r="AV67" i="89"/>
  <c r="AD64" i="89"/>
  <c r="AD65" i="89"/>
  <c r="AD66" i="89"/>
  <c r="AD67" i="89"/>
  <c r="M64" i="89"/>
  <c r="M65" i="89"/>
  <c r="M66" i="89"/>
  <c r="M67" i="89"/>
  <c r="M42" i="89"/>
  <c r="M43" i="89"/>
  <c r="M44" i="89"/>
  <c r="M45" i="89"/>
  <c r="M64" i="88"/>
  <c r="M65" i="88"/>
  <c r="M66" i="88"/>
  <c r="M67" i="88"/>
  <c r="M42" i="88"/>
  <c r="N42" i="88"/>
  <c r="M43" i="88"/>
  <c r="N43" i="88"/>
  <c r="M44" i="88"/>
  <c r="N44" i="88"/>
  <c r="M45" i="88"/>
  <c r="AT45" i="88" s="1"/>
  <c r="N45" i="88"/>
  <c r="AT29" i="88"/>
  <c r="AT30" i="88"/>
  <c r="AT31" i="88"/>
  <c r="AT32" i="88"/>
  <c r="AT33" i="88"/>
  <c r="AT34" i="88"/>
  <c r="AT35" i="88"/>
  <c r="AT36" i="88"/>
  <c r="AT37" i="88"/>
  <c r="AT38" i="88"/>
  <c r="AT39" i="88"/>
  <c r="AT40" i="88"/>
  <c r="AT42" i="88"/>
  <c r="AT43" i="88"/>
  <c r="AT44" i="88"/>
  <c r="AV20" i="88"/>
  <c r="M20" i="88"/>
  <c r="M21" i="88"/>
  <c r="M22" i="88"/>
  <c r="M23" i="88"/>
  <c r="AT20" i="88"/>
  <c r="AT21" i="88"/>
  <c r="AT22" i="88"/>
  <c r="AT23" i="88"/>
  <c r="AT7" i="88"/>
  <c r="AU7" i="88"/>
  <c r="AT8" i="88"/>
  <c r="AU8" i="88"/>
  <c r="AT9" i="88"/>
  <c r="AU9" i="88"/>
  <c r="AT10" i="88"/>
  <c r="AU10" i="88"/>
  <c r="AT11" i="88"/>
  <c r="AU11" i="88"/>
  <c r="AT12" i="88"/>
  <c r="AU12" i="88"/>
  <c r="AT13" i="88"/>
  <c r="AU13" i="88"/>
  <c r="AT14" i="88"/>
  <c r="AU14" i="88"/>
  <c r="AT15" i="88"/>
  <c r="AU15" i="88"/>
  <c r="AT16" i="88"/>
  <c r="AU16" i="88"/>
  <c r="AT17" i="88"/>
  <c r="AU17" i="88"/>
  <c r="AT18" i="88"/>
  <c r="AU18" i="88"/>
  <c r="AD20" i="88"/>
  <c r="AD21" i="88"/>
  <c r="AD22" i="88"/>
  <c r="AD23" i="88"/>
  <c r="AD42" i="88"/>
  <c r="AE42" i="88"/>
  <c r="AD43" i="88"/>
  <c r="AE43" i="88"/>
  <c r="AD44" i="88"/>
  <c r="AE44" i="88"/>
  <c r="AD45" i="88"/>
  <c r="AE45" i="88"/>
  <c r="AD64" i="88"/>
  <c r="AD65" i="88"/>
  <c r="AD66" i="88"/>
  <c r="AD67" i="88"/>
  <c r="J39" i="83"/>
  <c r="J40" i="83"/>
  <c r="J41" i="83"/>
  <c r="J42" i="83"/>
  <c r="J43" i="83"/>
  <c r="J44" i="83"/>
  <c r="J45" i="83"/>
  <c r="J46" i="83"/>
  <c r="J47" i="83"/>
  <c r="J48" i="83"/>
  <c r="J49" i="83"/>
  <c r="J50" i="83"/>
  <c r="J51" i="83"/>
  <c r="J52" i="83"/>
  <c r="J53" i="83"/>
  <c r="J54" i="83"/>
  <c r="J55" i="83"/>
  <c r="J56" i="83"/>
  <c r="J57" i="83"/>
  <c r="J58" i="83"/>
  <c r="J59" i="83"/>
  <c r="J60" i="83"/>
  <c r="B94" i="70"/>
  <c r="C94" i="70"/>
  <c r="D50" i="2"/>
  <c r="C50" i="2"/>
  <c r="B66" i="46"/>
  <c r="AV7" i="88"/>
  <c r="AV8" i="88"/>
  <c r="N37" i="36"/>
  <c r="P59" i="90"/>
  <c r="O59" i="90"/>
  <c r="M59" i="90"/>
  <c r="G59" i="90"/>
  <c r="P58" i="90"/>
  <c r="O58" i="90"/>
  <c r="M58" i="90"/>
  <c r="G58" i="90"/>
  <c r="P57" i="90"/>
  <c r="O57" i="90"/>
  <c r="M57" i="90"/>
  <c r="G57" i="90"/>
  <c r="P56" i="90"/>
  <c r="O56" i="90"/>
  <c r="M56" i="90"/>
  <c r="G56" i="90"/>
  <c r="P55" i="90"/>
  <c r="O55" i="90"/>
  <c r="M55" i="90"/>
  <c r="G55" i="90"/>
  <c r="P54" i="90"/>
  <c r="O54" i="90"/>
  <c r="M54" i="90"/>
  <c r="G54" i="90"/>
  <c r="J53" i="90"/>
  <c r="I53" i="90"/>
  <c r="D53" i="90"/>
  <c r="C53" i="90"/>
  <c r="P52" i="90"/>
  <c r="O52" i="90"/>
  <c r="M52" i="90"/>
  <c r="G52" i="90"/>
  <c r="P51" i="90"/>
  <c r="O51" i="90"/>
  <c r="M51" i="90"/>
  <c r="G51" i="90"/>
  <c r="J50" i="90"/>
  <c r="I50" i="90"/>
  <c r="D50" i="90"/>
  <c r="C50" i="90"/>
  <c r="P49" i="90"/>
  <c r="O49" i="90"/>
  <c r="M49" i="90"/>
  <c r="G49" i="90"/>
  <c r="P48" i="90"/>
  <c r="O48" i="90"/>
  <c r="M48" i="90"/>
  <c r="G48" i="90"/>
  <c r="J47" i="90"/>
  <c r="I47" i="90"/>
  <c r="D47" i="90"/>
  <c r="C47" i="90"/>
  <c r="J46" i="90"/>
  <c r="I46" i="90"/>
  <c r="D46" i="90"/>
  <c r="C46" i="90"/>
  <c r="O45" i="90"/>
  <c r="I45" i="90"/>
  <c r="C45" i="90"/>
  <c r="P39" i="90"/>
  <c r="Q39" i="90" s="1"/>
  <c r="O39" i="90"/>
  <c r="M39" i="90"/>
  <c r="G39" i="90"/>
  <c r="P38" i="90"/>
  <c r="O38" i="90"/>
  <c r="M38" i="90"/>
  <c r="G38" i="90"/>
  <c r="P37" i="90"/>
  <c r="O37" i="90"/>
  <c r="M37" i="90"/>
  <c r="G37" i="90"/>
  <c r="P36" i="90"/>
  <c r="O36" i="90"/>
  <c r="M36" i="90"/>
  <c r="G36" i="90"/>
  <c r="P35" i="90"/>
  <c r="O35" i="90"/>
  <c r="M35" i="90"/>
  <c r="G35" i="90"/>
  <c r="P34" i="90"/>
  <c r="O34" i="90"/>
  <c r="M34" i="90"/>
  <c r="G34" i="90"/>
  <c r="J33" i="90"/>
  <c r="M33" i="90" s="1"/>
  <c r="I33" i="90"/>
  <c r="D33" i="90"/>
  <c r="C33" i="90"/>
  <c r="P32" i="90"/>
  <c r="O32" i="90"/>
  <c r="M32" i="90"/>
  <c r="G32" i="90"/>
  <c r="P31" i="90"/>
  <c r="O31" i="90"/>
  <c r="M31" i="90"/>
  <c r="G31" i="90"/>
  <c r="J30" i="90"/>
  <c r="I30" i="90"/>
  <c r="D30" i="90"/>
  <c r="C30" i="90"/>
  <c r="C40" i="90" s="1"/>
  <c r="P29" i="90"/>
  <c r="Q29" i="90" s="1"/>
  <c r="O29" i="90"/>
  <c r="M29" i="90"/>
  <c r="G29" i="90"/>
  <c r="P28" i="90"/>
  <c r="O28" i="90"/>
  <c r="M28" i="90"/>
  <c r="G28" i="90"/>
  <c r="J27" i="90"/>
  <c r="I27" i="90"/>
  <c r="D27" i="90"/>
  <c r="C27" i="90"/>
  <c r="P26" i="90"/>
  <c r="P46" i="90" s="1"/>
  <c r="O26" i="90"/>
  <c r="O46" i="90" s="1"/>
  <c r="L26" i="90"/>
  <c r="K26" i="90"/>
  <c r="J26" i="90"/>
  <c r="I26" i="90"/>
  <c r="F26" i="90"/>
  <c r="E26" i="90"/>
  <c r="D26" i="90"/>
  <c r="L46" i="90" s="1"/>
  <c r="C26" i="90"/>
  <c r="K46" i="90" s="1"/>
  <c r="Q25" i="90"/>
  <c r="Q45" i="90" s="1"/>
  <c r="O25" i="90"/>
  <c r="M25" i="90"/>
  <c r="K25" i="90"/>
  <c r="I25" i="90"/>
  <c r="G25" i="90"/>
  <c r="G45" i="90" s="1"/>
  <c r="M45" i="90" s="1"/>
  <c r="E25" i="90"/>
  <c r="C25" i="90"/>
  <c r="K45" i="90" s="1"/>
  <c r="P19" i="90"/>
  <c r="O19" i="90"/>
  <c r="M19" i="90"/>
  <c r="G19" i="90"/>
  <c r="P18" i="90"/>
  <c r="O18" i="90"/>
  <c r="M18" i="90"/>
  <c r="G18" i="90"/>
  <c r="P17" i="90"/>
  <c r="O17" i="90"/>
  <c r="M17" i="90"/>
  <c r="G17" i="90"/>
  <c r="P16" i="90"/>
  <c r="O16" i="90"/>
  <c r="M16" i="90"/>
  <c r="G16" i="90"/>
  <c r="P15" i="90"/>
  <c r="O15" i="90"/>
  <c r="M15" i="90"/>
  <c r="G15" i="90"/>
  <c r="P14" i="90"/>
  <c r="O14" i="90"/>
  <c r="M14" i="90"/>
  <c r="G14" i="90"/>
  <c r="J13" i="90"/>
  <c r="I13" i="90"/>
  <c r="D13" i="90"/>
  <c r="C13" i="90"/>
  <c r="P12" i="90"/>
  <c r="O12" i="90"/>
  <c r="M12" i="90"/>
  <c r="G12" i="90"/>
  <c r="P11" i="90"/>
  <c r="O11" i="90"/>
  <c r="M11" i="90"/>
  <c r="G11" i="90"/>
  <c r="J10" i="90"/>
  <c r="I10" i="90"/>
  <c r="D10" i="90"/>
  <c r="C10" i="90"/>
  <c r="P9" i="90"/>
  <c r="O9" i="90"/>
  <c r="M9" i="90"/>
  <c r="G9" i="90"/>
  <c r="P8" i="90"/>
  <c r="O8" i="90"/>
  <c r="M8" i="90"/>
  <c r="G8" i="90"/>
  <c r="J7" i="90"/>
  <c r="I7" i="90"/>
  <c r="D7" i="90"/>
  <c r="C7" i="90"/>
  <c r="P6" i="90"/>
  <c r="O6" i="90"/>
  <c r="L6" i="90"/>
  <c r="J6" i="90"/>
  <c r="I6" i="90"/>
  <c r="F6" i="90"/>
  <c r="E6" i="90"/>
  <c r="K6" i="90" s="1"/>
  <c r="Q5" i="90"/>
  <c r="O5" i="90"/>
  <c r="M5" i="90"/>
  <c r="K5" i="90"/>
  <c r="I5" i="90"/>
  <c r="E5" i="90"/>
  <c r="V32" i="87"/>
  <c r="U32" i="87"/>
  <c r="V31" i="87"/>
  <c r="V29" i="87"/>
  <c r="V26" i="87"/>
  <c r="U26" i="87"/>
  <c r="V23" i="87"/>
  <c r="U23" i="87"/>
  <c r="V21" i="87"/>
  <c r="U21" i="87"/>
  <c r="V20" i="87"/>
  <c r="V18" i="87"/>
  <c r="V15" i="87"/>
  <c r="U15" i="87"/>
  <c r="V12" i="87"/>
  <c r="U12" i="87"/>
  <c r="V10" i="87"/>
  <c r="U10" i="87"/>
  <c r="V9" i="87"/>
  <c r="V7" i="87"/>
  <c r="AU41" i="89" l="1"/>
  <c r="C60" i="90"/>
  <c r="G33" i="90"/>
  <c r="G27" i="90"/>
  <c r="M13" i="90"/>
  <c r="J20" i="90"/>
  <c r="Q12" i="90"/>
  <c r="Q17" i="90"/>
  <c r="Q15" i="90"/>
  <c r="Q18" i="90"/>
  <c r="Q9" i="90"/>
  <c r="AV63" i="89"/>
  <c r="AU19" i="88"/>
  <c r="M50" i="90"/>
  <c r="Q54" i="90"/>
  <c r="Q58" i="90"/>
  <c r="Q56" i="90"/>
  <c r="Q57" i="90"/>
  <c r="J40" i="90"/>
  <c r="L29" i="90" s="1"/>
  <c r="O33" i="90"/>
  <c r="Q32" i="90"/>
  <c r="Q35" i="90"/>
  <c r="P10" i="90"/>
  <c r="M10" i="90"/>
  <c r="G7" i="90"/>
  <c r="V33" i="87"/>
  <c r="V22" i="87"/>
  <c r="AV19" i="89"/>
  <c r="M53" i="90"/>
  <c r="Q51" i="90"/>
  <c r="Q49" i="90"/>
  <c r="Q38" i="90"/>
  <c r="Q34" i="90"/>
  <c r="Q37" i="90"/>
  <c r="Q36" i="90"/>
  <c r="I40" i="90"/>
  <c r="K36" i="90" s="1"/>
  <c r="M30" i="90"/>
  <c r="L30" i="90"/>
  <c r="Q28" i="90"/>
  <c r="Q31" i="90"/>
  <c r="P27" i="90"/>
  <c r="Q16" i="90"/>
  <c r="L13" i="90"/>
  <c r="L14" i="90"/>
  <c r="L10" i="90"/>
  <c r="I20" i="90"/>
  <c r="K13" i="90" s="1"/>
  <c r="Q8" i="90"/>
  <c r="O7" i="90"/>
  <c r="G13" i="90"/>
  <c r="Q19" i="90"/>
  <c r="C20" i="90"/>
  <c r="E11" i="90" s="1"/>
  <c r="Q14" i="90"/>
  <c r="Q11" i="90"/>
  <c r="P7" i="90"/>
  <c r="I60" i="90"/>
  <c r="K58" i="90" s="1"/>
  <c r="O53" i="90"/>
  <c r="J60" i="90"/>
  <c r="L53" i="90" s="1"/>
  <c r="Q48" i="90"/>
  <c r="O47" i="90"/>
  <c r="Q59" i="90"/>
  <c r="G53" i="90"/>
  <c r="Q55" i="90"/>
  <c r="Q52" i="90"/>
  <c r="P47" i="90"/>
  <c r="Q47" i="90" s="1"/>
  <c r="G47" i="90"/>
  <c r="E27" i="90"/>
  <c r="E36" i="90"/>
  <c r="E32" i="90"/>
  <c r="E28" i="90"/>
  <c r="E35" i="90"/>
  <c r="E31" i="90"/>
  <c r="E40" i="90"/>
  <c r="E34" i="90"/>
  <c r="E38" i="90"/>
  <c r="E29" i="90"/>
  <c r="E39" i="90"/>
  <c r="E37" i="90"/>
  <c r="E56" i="90"/>
  <c r="E52" i="90"/>
  <c r="E48" i="90"/>
  <c r="E55" i="90"/>
  <c r="E51" i="90"/>
  <c r="E49" i="90"/>
  <c r="E54" i="90"/>
  <c r="E57" i="90"/>
  <c r="E59" i="90"/>
  <c r="E58" i="90"/>
  <c r="E33" i="90"/>
  <c r="L35" i="90"/>
  <c r="E46" i="90"/>
  <c r="E53" i="90"/>
  <c r="M7" i="90"/>
  <c r="L8" i="90"/>
  <c r="O10" i="90"/>
  <c r="Q10" i="90" s="1"/>
  <c r="L12" i="90"/>
  <c r="P13" i="90"/>
  <c r="L16" i="90"/>
  <c r="M27" i="90"/>
  <c r="L28" i="90"/>
  <c r="E30" i="90"/>
  <c r="O30" i="90"/>
  <c r="L32" i="90"/>
  <c r="P33" i="90"/>
  <c r="Q33" i="90" s="1"/>
  <c r="L36" i="90"/>
  <c r="F46" i="90"/>
  <c r="M47" i="90"/>
  <c r="E50" i="90"/>
  <c r="O50" i="90"/>
  <c r="P53" i="90"/>
  <c r="L15" i="90"/>
  <c r="L17" i="90"/>
  <c r="D20" i="90"/>
  <c r="F13" i="90" s="1"/>
  <c r="P30" i="90"/>
  <c r="Q30" i="90" s="1"/>
  <c r="E47" i="90"/>
  <c r="P50" i="90"/>
  <c r="L34" i="90"/>
  <c r="L7" i="90"/>
  <c r="L11" i="90"/>
  <c r="O13" i="90"/>
  <c r="L27" i="90"/>
  <c r="L31" i="90"/>
  <c r="L9" i="90"/>
  <c r="O27" i="90"/>
  <c r="D40" i="90"/>
  <c r="P40" i="90" s="1"/>
  <c r="D60" i="90"/>
  <c r="G10" i="90"/>
  <c r="L18" i="90"/>
  <c r="G30" i="90"/>
  <c r="L38" i="90"/>
  <c r="G50" i="90"/>
  <c r="L37" i="90"/>
  <c r="L19" i="90"/>
  <c r="L39" i="90"/>
  <c r="E45" i="90"/>
  <c r="V11" i="87"/>
  <c r="AF67" i="89"/>
  <c r="AG52" i="88"/>
  <c r="AG53" i="88"/>
  <c r="AG54" i="88"/>
  <c r="AG55" i="88"/>
  <c r="AG56" i="88"/>
  <c r="AG57" i="88"/>
  <c r="AG58" i="88"/>
  <c r="AG59" i="88"/>
  <c r="AG60" i="88"/>
  <c r="AG61" i="88"/>
  <c r="AG62" i="88"/>
  <c r="AG51" i="88"/>
  <c r="AG30" i="88"/>
  <c r="AG31" i="88"/>
  <c r="AG32" i="88"/>
  <c r="AG33" i="88"/>
  <c r="AG34" i="88"/>
  <c r="AG35" i="88"/>
  <c r="AG36" i="88"/>
  <c r="AG37" i="88"/>
  <c r="AG38" i="88"/>
  <c r="AG39" i="88"/>
  <c r="AG40" i="88"/>
  <c r="AG29" i="88"/>
  <c r="J79" i="70"/>
  <c r="K79" i="70"/>
  <c r="J80" i="70"/>
  <c r="K80" i="70"/>
  <c r="J81" i="70"/>
  <c r="K81" i="70"/>
  <c r="J82" i="70"/>
  <c r="K82" i="70"/>
  <c r="J83" i="70"/>
  <c r="K83" i="70"/>
  <c r="J84" i="70"/>
  <c r="K84" i="70"/>
  <c r="J85" i="70"/>
  <c r="K85" i="70"/>
  <c r="J86" i="70"/>
  <c r="K86" i="70"/>
  <c r="J87" i="70"/>
  <c r="K87" i="70"/>
  <c r="J88" i="70"/>
  <c r="K88" i="70"/>
  <c r="J89" i="70"/>
  <c r="K89" i="70"/>
  <c r="J90" i="70"/>
  <c r="K90" i="70"/>
  <c r="D79" i="70"/>
  <c r="E79" i="70"/>
  <c r="D80" i="70"/>
  <c r="E80" i="70"/>
  <c r="D81" i="70"/>
  <c r="E81" i="70"/>
  <c r="D82" i="70"/>
  <c r="E82" i="70"/>
  <c r="D83" i="70"/>
  <c r="E83" i="70"/>
  <c r="D84" i="70"/>
  <c r="E84" i="70"/>
  <c r="D85" i="70"/>
  <c r="E85" i="70"/>
  <c r="D86" i="70"/>
  <c r="E86" i="70"/>
  <c r="D87" i="70"/>
  <c r="E87" i="70"/>
  <c r="D88" i="70"/>
  <c r="E88" i="70"/>
  <c r="D89" i="70"/>
  <c r="E89" i="70"/>
  <c r="D90" i="70"/>
  <c r="E90" i="70"/>
  <c r="D91" i="70"/>
  <c r="E91" i="70"/>
  <c r="J56" i="70"/>
  <c r="K56" i="70"/>
  <c r="L56" i="70"/>
  <c r="N56" i="70"/>
  <c r="O56" i="70"/>
  <c r="D56" i="70"/>
  <c r="E56" i="70"/>
  <c r="F56" i="70"/>
  <c r="D57" i="70"/>
  <c r="E57" i="70"/>
  <c r="F57" i="70"/>
  <c r="B61" i="70"/>
  <c r="C61" i="70"/>
  <c r="N48" i="70"/>
  <c r="O48" i="70"/>
  <c r="N49" i="70"/>
  <c r="O49" i="70"/>
  <c r="N50" i="70"/>
  <c r="O50" i="70"/>
  <c r="N51" i="70"/>
  <c r="O51" i="70"/>
  <c r="J48" i="70"/>
  <c r="K48" i="70"/>
  <c r="L48" i="70"/>
  <c r="J49" i="70"/>
  <c r="K49" i="70"/>
  <c r="L49" i="70"/>
  <c r="J50" i="70"/>
  <c r="K50" i="70"/>
  <c r="L50" i="70"/>
  <c r="J51" i="70"/>
  <c r="K51" i="70"/>
  <c r="L51" i="70"/>
  <c r="J52" i="70"/>
  <c r="K52" i="70"/>
  <c r="L52" i="70"/>
  <c r="D48" i="70"/>
  <c r="E48" i="70"/>
  <c r="F48" i="70"/>
  <c r="D49" i="70"/>
  <c r="E49" i="70"/>
  <c r="F49" i="70"/>
  <c r="D50" i="70"/>
  <c r="E50" i="70"/>
  <c r="F50" i="70"/>
  <c r="D51" i="70"/>
  <c r="E51" i="70"/>
  <c r="F51" i="70"/>
  <c r="D52" i="70"/>
  <c r="E52" i="70"/>
  <c r="F52" i="70"/>
  <c r="B61" i="46"/>
  <c r="C61" i="46"/>
  <c r="I32" i="36"/>
  <c r="H32" i="36"/>
  <c r="C95" i="86"/>
  <c r="B95" i="86"/>
  <c r="L56" i="90" l="1"/>
  <c r="L57" i="90"/>
  <c r="L58" i="90"/>
  <c r="L33" i="90"/>
  <c r="Q27" i="90"/>
  <c r="K17" i="90"/>
  <c r="K7" i="90"/>
  <c r="K10" i="90"/>
  <c r="K15" i="90"/>
  <c r="L50" i="90"/>
  <c r="L49" i="90"/>
  <c r="L52" i="90"/>
  <c r="L59" i="90"/>
  <c r="L47" i="90"/>
  <c r="K39" i="90"/>
  <c r="K35" i="90"/>
  <c r="K37" i="90"/>
  <c r="M40" i="90"/>
  <c r="K34" i="90"/>
  <c r="K31" i="90"/>
  <c r="K38" i="90"/>
  <c r="K32" i="90"/>
  <c r="K29" i="90"/>
  <c r="K30" i="90"/>
  <c r="K19" i="90"/>
  <c r="K16" i="90"/>
  <c r="K18" i="90"/>
  <c r="K11" i="90"/>
  <c r="K12" i="90"/>
  <c r="E13" i="90"/>
  <c r="E8" i="90"/>
  <c r="E12" i="90"/>
  <c r="O20" i="90"/>
  <c r="E7" i="90"/>
  <c r="E9" i="90"/>
  <c r="E16" i="90"/>
  <c r="E17" i="90"/>
  <c r="E19" i="90"/>
  <c r="E14" i="90"/>
  <c r="Q7" i="90"/>
  <c r="E18" i="90"/>
  <c r="E15" i="90"/>
  <c r="E10" i="90"/>
  <c r="K53" i="90"/>
  <c r="K54" i="90"/>
  <c r="K47" i="90"/>
  <c r="K57" i="90"/>
  <c r="K56" i="90"/>
  <c r="K50" i="90"/>
  <c r="M60" i="90"/>
  <c r="K52" i="90"/>
  <c r="O60" i="90"/>
  <c r="K48" i="90"/>
  <c r="K51" i="90"/>
  <c r="K55" i="90"/>
  <c r="K59" i="90"/>
  <c r="K49" i="90"/>
  <c r="Q53" i="90"/>
  <c r="K33" i="90"/>
  <c r="O40" i="90"/>
  <c r="Q40" i="90" s="1"/>
  <c r="K27" i="90"/>
  <c r="K28" i="90"/>
  <c r="F33" i="90"/>
  <c r="F30" i="90"/>
  <c r="K9" i="90"/>
  <c r="K8" i="90"/>
  <c r="M20" i="90"/>
  <c r="K14" i="90"/>
  <c r="L20" i="90"/>
  <c r="P20" i="90"/>
  <c r="F10" i="90"/>
  <c r="F7" i="90"/>
  <c r="L48" i="90"/>
  <c r="L51" i="90"/>
  <c r="L54" i="90"/>
  <c r="L55" i="90"/>
  <c r="Q50" i="90"/>
  <c r="Q13" i="90"/>
  <c r="E60" i="90"/>
  <c r="G60" i="90"/>
  <c r="F55" i="90"/>
  <c r="F51" i="90"/>
  <c r="F49" i="90"/>
  <c r="F56" i="90"/>
  <c r="F54" i="90"/>
  <c r="F57" i="90"/>
  <c r="F52" i="90"/>
  <c r="F59" i="90"/>
  <c r="F58" i="90"/>
  <c r="F48" i="90"/>
  <c r="F27" i="90"/>
  <c r="G20" i="90"/>
  <c r="F15" i="90"/>
  <c r="F11" i="90"/>
  <c r="F16" i="90"/>
  <c r="F14" i="90"/>
  <c r="F8" i="90"/>
  <c r="F18" i="90"/>
  <c r="F9" i="90"/>
  <c r="F12" i="90"/>
  <c r="F19" i="90"/>
  <c r="F17" i="90"/>
  <c r="G40" i="90"/>
  <c r="F35" i="90"/>
  <c r="F31" i="90"/>
  <c r="F37" i="90"/>
  <c r="F36" i="90"/>
  <c r="F40" i="90"/>
  <c r="F34" i="90"/>
  <c r="F28" i="90"/>
  <c r="F38" i="90"/>
  <c r="F29" i="90"/>
  <c r="F32" i="90"/>
  <c r="F39" i="90"/>
  <c r="F47" i="90"/>
  <c r="F53" i="90"/>
  <c r="L40" i="90"/>
  <c r="P60" i="90"/>
  <c r="F50" i="90"/>
  <c r="P56" i="70"/>
  <c r="P48" i="70"/>
  <c r="P50" i="70"/>
  <c r="P49" i="70"/>
  <c r="P51" i="70"/>
  <c r="J7" i="70"/>
  <c r="J8" i="70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30" i="70"/>
  <c r="J31" i="70"/>
  <c r="Q60" i="90" l="1"/>
  <c r="L60" i="90"/>
  <c r="E20" i="90"/>
  <c r="K60" i="90"/>
  <c r="K40" i="90"/>
  <c r="K20" i="90"/>
  <c r="Q20" i="90"/>
  <c r="F20" i="90"/>
  <c r="F60" i="90"/>
  <c r="J68" i="46"/>
  <c r="J69" i="46"/>
  <c r="J70" i="46"/>
  <c r="J71" i="46"/>
  <c r="J72" i="46"/>
  <c r="J73" i="46"/>
  <c r="J74" i="46"/>
  <c r="J75" i="46"/>
  <c r="J76" i="46"/>
  <c r="J77" i="46"/>
  <c r="J78" i="46"/>
  <c r="J79" i="46"/>
  <c r="J80" i="46"/>
  <c r="J81" i="46"/>
  <c r="J82" i="46"/>
  <c r="J83" i="46"/>
  <c r="J84" i="46"/>
  <c r="J85" i="46"/>
  <c r="J86" i="46"/>
  <c r="J87" i="46"/>
  <c r="J88" i="46"/>
  <c r="J89" i="46"/>
  <c r="J90" i="46"/>
  <c r="J91" i="46"/>
  <c r="J92" i="46"/>
  <c r="J93" i="46"/>
  <c r="J94" i="46"/>
  <c r="J39" i="46"/>
  <c r="J40" i="46"/>
  <c r="J41" i="46"/>
  <c r="J42" i="46"/>
  <c r="J43" i="46"/>
  <c r="J44" i="46"/>
  <c r="J45" i="46"/>
  <c r="J46" i="46"/>
  <c r="J47" i="46"/>
  <c r="J48" i="46"/>
  <c r="J49" i="46"/>
  <c r="J50" i="46"/>
  <c r="J51" i="46"/>
  <c r="J52" i="46"/>
  <c r="J53" i="46"/>
  <c r="J54" i="46"/>
  <c r="J55" i="46"/>
  <c r="J56" i="46"/>
  <c r="J57" i="46"/>
  <c r="J58" i="46"/>
  <c r="J59" i="46"/>
  <c r="J60" i="46"/>
  <c r="J7" i="46"/>
  <c r="J8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9" i="36"/>
  <c r="J40" i="36"/>
  <c r="J41" i="36"/>
  <c r="J42" i="36"/>
  <c r="J43" i="36"/>
  <c r="J44" i="36"/>
  <c r="J45" i="36"/>
  <c r="J46" i="36"/>
  <c r="J47" i="36"/>
  <c r="J48" i="36"/>
  <c r="J49" i="36"/>
  <c r="J50" i="36"/>
  <c r="J51" i="36"/>
  <c r="J52" i="36"/>
  <c r="J53" i="36"/>
  <c r="J54" i="36"/>
  <c r="J55" i="36"/>
  <c r="J56" i="36"/>
  <c r="J57" i="36"/>
  <c r="J58" i="36"/>
  <c r="J59" i="36"/>
  <c r="J60" i="36"/>
  <c r="L91" i="86"/>
  <c r="F91" i="86"/>
  <c r="D53" i="2" l="1"/>
  <c r="C53" i="2"/>
  <c r="C7" i="2" l="1"/>
  <c r="D7" i="2"/>
  <c r="C10" i="2"/>
  <c r="D10" i="2"/>
  <c r="O67" i="88"/>
  <c r="O42" i="88"/>
  <c r="AF42" i="88"/>
  <c r="B95" i="47"/>
  <c r="C95" i="47"/>
  <c r="N74" i="66"/>
  <c r="O74" i="66"/>
  <c r="N75" i="66"/>
  <c r="O75" i="66"/>
  <c r="L74" i="66"/>
  <c r="F74" i="66"/>
  <c r="N28" i="66"/>
  <c r="O28" i="66"/>
  <c r="P28" i="66" s="1"/>
  <c r="L28" i="66"/>
  <c r="F28" i="66"/>
  <c r="AF66" i="89"/>
  <c r="O66" i="89"/>
  <c r="H95" i="47"/>
  <c r="I95" i="47"/>
  <c r="N73" i="66"/>
  <c r="O73" i="66"/>
  <c r="L73" i="66"/>
  <c r="F73" i="66"/>
  <c r="N25" i="66"/>
  <c r="O25" i="66"/>
  <c r="N26" i="66"/>
  <c r="O26" i="66"/>
  <c r="N27" i="66"/>
  <c r="O27" i="66"/>
  <c r="N29" i="66"/>
  <c r="O29" i="66"/>
  <c r="L25" i="66"/>
  <c r="F25" i="66"/>
  <c r="I61" i="48"/>
  <c r="H61" i="48"/>
  <c r="J7" i="81"/>
  <c r="J8" i="81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30" i="81"/>
  <c r="J31" i="81"/>
  <c r="N59" i="70"/>
  <c r="O59" i="70"/>
  <c r="N60" i="70"/>
  <c r="O60" i="70"/>
  <c r="L59" i="70"/>
  <c r="F59" i="70"/>
  <c r="B32" i="81"/>
  <c r="C32" i="81"/>
  <c r="H32" i="81"/>
  <c r="I32" i="81"/>
  <c r="B61" i="3"/>
  <c r="C61" i="3"/>
  <c r="N93" i="86"/>
  <c r="O93" i="86"/>
  <c r="N94" i="86"/>
  <c r="O94" i="86"/>
  <c r="L93" i="86"/>
  <c r="L94" i="86"/>
  <c r="F93" i="86"/>
  <c r="N67" i="88"/>
  <c r="I95" i="46"/>
  <c r="H95" i="46"/>
  <c r="I95" i="48"/>
  <c r="H95" i="48"/>
  <c r="F75" i="66"/>
  <c r="L75" i="66"/>
  <c r="N93" i="83"/>
  <c r="O93" i="83"/>
  <c r="N94" i="83"/>
  <c r="O94" i="83"/>
  <c r="L93" i="83"/>
  <c r="N59" i="83"/>
  <c r="O59" i="83"/>
  <c r="N60" i="83"/>
  <c r="O60" i="83"/>
  <c r="L59" i="83"/>
  <c r="L60" i="83"/>
  <c r="F59" i="83"/>
  <c r="J7" i="83"/>
  <c r="J8" i="83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30" i="83"/>
  <c r="J31" i="83"/>
  <c r="L58" i="70"/>
  <c r="N58" i="70"/>
  <c r="O58" i="70"/>
  <c r="F58" i="70"/>
  <c r="B32" i="70"/>
  <c r="C32" i="70"/>
  <c r="H32" i="70"/>
  <c r="I32" i="70"/>
  <c r="B32" i="66"/>
  <c r="C32" i="66"/>
  <c r="N58" i="47"/>
  <c r="O58" i="47"/>
  <c r="P58" i="47" s="1"/>
  <c r="L58" i="47"/>
  <c r="F58" i="47"/>
  <c r="AW62" i="89" l="1"/>
  <c r="AW61" i="89"/>
  <c r="AV45" i="88"/>
  <c r="P29" i="66"/>
  <c r="AV42" i="88"/>
  <c r="P75" i="66"/>
  <c r="P74" i="66"/>
  <c r="P25" i="66"/>
  <c r="P73" i="66"/>
  <c r="P60" i="70"/>
  <c r="P27" i="66"/>
  <c r="P26" i="66"/>
  <c r="P59" i="70"/>
  <c r="P58" i="70"/>
  <c r="P94" i="86"/>
  <c r="P93" i="86"/>
  <c r="P60" i="83"/>
  <c r="P94" i="83"/>
  <c r="P93" i="83"/>
  <c r="P59" i="83"/>
  <c r="K68" i="46"/>
  <c r="L68" i="46"/>
  <c r="N68" i="46"/>
  <c r="O68" i="46"/>
  <c r="K69" i="46"/>
  <c r="L69" i="46"/>
  <c r="N69" i="46"/>
  <c r="O69" i="46"/>
  <c r="J68" i="81"/>
  <c r="J69" i="81"/>
  <c r="J70" i="81"/>
  <c r="J71" i="81"/>
  <c r="J72" i="81"/>
  <c r="J73" i="81"/>
  <c r="J74" i="81"/>
  <c r="J75" i="81"/>
  <c r="J76" i="81"/>
  <c r="J77" i="81"/>
  <c r="J78" i="81"/>
  <c r="J79" i="81"/>
  <c r="J80" i="81"/>
  <c r="J81" i="81"/>
  <c r="J82" i="81"/>
  <c r="J83" i="81"/>
  <c r="J84" i="81"/>
  <c r="J85" i="81"/>
  <c r="J86" i="81"/>
  <c r="J87" i="81"/>
  <c r="J88" i="81"/>
  <c r="J89" i="81"/>
  <c r="J90" i="81"/>
  <c r="J91" i="81"/>
  <c r="J92" i="81"/>
  <c r="J93" i="81"/>
  <c r="J94" i="81"/>
  <c r="J62" i="3"/>
  <c r="F30" i="70"/>
  <c r="F31" i="70"/>
  <c r="F26" i="66"/>
  <c r="F27" i="66"/>
  <c r="F29" i="66"/>
  <c r="F30" i="66"/>
  <c r="F53" i="66"/>
  <c r="F76" i="66"/>
  <c r="F77" i="66"/>
  <c r="F80" i="66"/>
  <c r="L76" i="66"/>
  <c r="N76" i="66"/>
  <c r="O76" i="66"/>
  <c r="L77" i="66"/>
  <c r="N77" i="66"/>
  <c r="O77" i="66"/>
  <c r="L80" i="66"/>
  <c r="N80" i="66"/>
  <c r="O80" i="66"/>
  <c r="L81" i="66"/>
  <c r="N81" i="66"/>
  <c r="O81" i="66"/>
  <c r="L82" i="66"/>
  <c r="N82" i="66"/>
  <c r="O82" i="66"/>
  <c r="L53" i="66"/>
  <c r="N53" i="66"/>
  <c r="O53" i="66"/>
  <c r="L26" i="66"/>
  <c r="L27" i="66"/>
  <c r="L29" i="66"/>
  <c r="L30" i="66"/>
  <c r="N30" i="66"/>
  <c r="O30" i="66"/>
  <c r="F88" i="86"/>
  <c r="F89" i="86"/>
  <c r="L88" i="86"/>
  <c r="N88" i="86"/>
  <c r="O88" i="86"/>
  <c r="L89" i="86"/>
  <c r="N89" i="86"/>
  <c r="O89" i="86"/>
  <c r="AV31" i="88"/>
  <c r="AV53" i="88"/>
  <c r="N57" i="83"/>
  <c r="O57" i="83"/>
  <c r="N58" i="83"/>
  <c r="O58" i="83"/>
  <c r="L57" i="83"/>
  <c r="F57" i="83"/>
  <c r="J39" i="70"/>
  <c r="J40" i="70"/>
  <c r="J41" i="70"/>
  <c r="J42" i="70"/>
  <c r="J43" i="70"/>
  <c r="J44" i="70"/>
  <c r="J45" i="70"/>
  <c r="J46" i="70"/>
  <c r="J47" i="70"/>
  <c r="J53" i="70"/>
  <c r="J54" i="70"/>
  <c r="J55" i="70"/>
  <c r="J57" i="70"/>
  <c r="J58" i="70"/>
  <c r="J59" i="70"/>
  <c r="N55" i="70"/>
  <c r="O55" i="70"/>
  <c r="L18" i="70"/>
  <c r="L19" i="70"/>
  <c r="F18" i="70"/>
  <c r="N18" i="70"/>
  <c r="O18" i="70"/>
  <c r="F28" i="70"/>
  <c r="N91" i="68"/>
  <c r="O91" i="68"/>
  <c r="N92" i="68"/>
  <c r="O92" i="68"/>
  <c r="N93" i="68"/>
  <c r="O93" i="68"/>
  <c r="N94" i="68"/>
  <c r="O94" i="68"/>
  <c r="L91" i="68"/>
  <c r="L92" i="68"/>
  <c r="L93" i="68"/>
  <c r="L94" i="68"/>
  <c r="F91" i="68"/>
  <c r="F92" i="68"/>
  <c r="F93" i="68"/>
  <c r="F94" i="68"/>
  <c r="N72" i="66"/>
  <c r="O72" i="66"/>
  <c r="L72" i="66"/>
  <c r="F72" i="66"/>
  <c r="F81" i="66"/>
  <c r="F82" i="66"/>
  <c r="N52" i="66"/>
  <c r="O52" i="66"/>
  <c r="L52" i="66"/>
  <c r="F52" i="66"/>
  <c r="N22" i="66"/>
  <c r="O22" i="66"/>
  <c r="N23" i="66"/>
  <c r="O23" i="66"/>
  <c r="N24" i="66"/>
  <c r="O24" i="66"/>
  <c r="L22" i="66"/>
  <c r="L23" i="66"/>
  <c r="L24" i="66"/>
  <c r="F22" i="66"/>
  <c r="F23" i="66"/>
  <c r="F24" i="66"/>
  <c r="N94" i="36"/>
  <c r="O94" i="36"/>
  <c r="L94" i="36"/>
  <c r="F94" i="36"/>
  <c r="A19" i="89"/>
  <c r="AV52" i="88"/>
  <c r="AV30" i="88"/>
  <c r="N55" i="83"/>
  <c r="O55" i="83"/>
  <c r="N56" i="83"/>
  <c r="O56" i="83"/>
  <c r="L55" i="83"/>
  <c r="K59" i="83"/>
  <c r="K60" i="83"/>
  <c r="I61" i="83"/>
  <c r="H61" i="83"/>
  <c r="D59" i="83"/>
  <c r="E59" i="83"/>
  <c r="C61" i="83"/>
  <c r="B61" i="83"/>
  <c r="F55" i="83"/>
  <c r="F56" i="83"/>
  <c r="F58" i="83"/>
  <c r="F60" i="83"/>
  <c r="N56" i="68"/>
  <c r="O56" i="68"/>
  <c r="L56" i="68"/>
  <c r="F56" i="68"/>
  <c r="N51" i="66"/>
  <c r="O51" i="66"/>
  <c r="L51" i="66"/>
  <c r="F51" i="66"/>
  <c r="N53" i="48"/>
  <c r="O53" i="48"/>
  <c r="L53" i="48"/>
  <c r="F53" i="48"/>
  <c r="N51" i="47"/>
  <c r="O51" i="47"/>
  <c r="L51" i="47"/>
  <c r="F51" i="47"/>
  <c r="N53" i="46"/>
  <c r="L53" i="46"/>
  <c r="F53" i="46"/>
  <c r="N53" i="81"/>
  <c r="O53" i="81"/>
  <c r="N54" i="81"/>
  <c r="O54" i="81"/>
  <c r="L53" i="81"/>
  <c r="L54" i="81"/>
  <c r="F53" i="81"/>
  <c r="F54" i="81"/>
  <c r="N55" i="36"/>
  <c r="O55" i="36"/>
  <c r="N56" i="36"/>
  <c r="O56" i="36"/>
  <c r="L55" i="36"/>
  <c r="L56" i="36"/>
  <c r="F55" i="36"/>
  <c r="N57" i="86"/>
  <c r="O57" i="86"/>
  <c r="L57" i="86"/>
  <c r="F57" i="86"/>
  <c r="N56" i="3"/>
  <c r="O56" i="3"/>
  <c r="L56" i="3"/>
  <c r="F56" i="3"/>
  <c r="P91" i="68" l="1"/>
  <c r="P56" i="68"/>
  <c r="P77" i="66"/>
  <c r="P92" i="68"/>
  <c r="P76" i="66"/>
  <c r="P68" i="46"/>
  <c r="P94" i="36"/>
  <c r="P82" i="66"/>
  <c r="P81" i="66"/>
  <c r="P69" i="46"/>
  <c r="P58" i="83"/>
  <c r="P80" i="66"/>
  <c r="P53" i="66"/>
  <c r="P30" i="66"/>
  <c r="P22" i="66"/>
  <c r="P51" i="47"/>
  <c r="P54" i="81"/>
  <c r="P52" i="66"/>
  <c r="P55" i="70"/>
  <c r="P89" i="86"/>
  <c r="P88" i="86"/>
  <c r="P94" i="68"/>
  <c r="P93" i="68"/>
  <c r="P72" i="66"/>
  <c r="P51" i="66"/>
  <c r="P53" i="48"/>
  <c r="P55" i="36"/>
  <c r="P53" i="81"/>
  <c r="P57" i="83"/>
  <c r="P24" i="66"/>
  <c r="P23" i="66"/>
  <c r="P18" i="70"/>
  <c r="P56" i="83"/>
  <c r="P57" i="86"/>
  <c r="P56" i="36"/>
  <c r="P56" i="3"/>
  <c r="P55" i="83"/>
  <c r="AO63" i="88"/>
  <c r="P63" i="88"/>
  <c r="AG41" i="88"/>
  <c r="AG19" i="88"/>
  <c r="AM19" i="88"/>
  <c r="P19" i="88"/>
  <c r="Q5" i="2"/>
  <c r="M5" i="2"/>
  <c r="AE67" i="89"/>
  <c r="AG67" i="89" s="1"/>
  <c r="AC67" i="89"/>
  <c r="AB67" i="89"/>
  <c r="AA67" i="89"/>
  <c r="Z67" i="89"/>
  <c r="Y67" i="89"/>
  <c r="X67" i="89"/>
  <c r="W67" i="89"/>
  <c r="V67" i="89"/>
  <c r="U67" i="89"/>
  <c r="T67" i="89"/>
  <c r="S67" i="89"/>
  <c r="O67" i="89"/>
  <c r="N67" i="89"/>
  <c r="L67" i="89"/>
  <c r="K67" i="89"/>
  <c r="J67" i="89"/>
  <c r="I67" i="89"/>
  <c r="H67" i="89"/>
  <c r="G67" i="89"/>
  <c r="F67" i="89"/>
  <c r="E67" i="89"/>
  <c r="D67" i="89"/>
  <c r="C67" i="89"/>
  <c r="B67" i="89"/>
  <c r="AE66" i="89"/>
  <c r="AG66" i="89" s="1"/>
  <c r="AC66" i="89"/>
  <c r="AB66" i="89"/>
  <c r="AA66" i="89"/>
  <c r="Z66" i="89"/>
  <c r="Y66" i="89"/>
  <c r="X66" i="89"/>
  <c r="W66" i="89"/>
  <c r="V66" i="89"/>
  <c r="U66" i="89"/>
  <c r="T66" i="89"/>
  <c r="S66" i="89"/>
  <c r="N66" i="89"/>
  <c r="L66" i="89"/>
  <c r="K66" i="89"/>
  <c r="J66" i="89"/>
  <c r="I66" i="89"/>
  <c r="H66" i="89"/>
  <c r="G66" i="89"/>
  <c r="F66" i="89"/>
  <c r="E66" i="89"/>
  <c r="D66" i="89"/>
  <c r="C66" i="89"/>
  <c r="B66" i="89"/>
  <c r="AE65" i="89"/>
  <c r="AC65" i="89"/>
  <c r="AB65" i="89"/>
  <c r="AA65" i="89"/>
  <c r="Z65" i="89"/>
  <c r="Y65" i="89"/>
  <c r="X65" i="89"/>
  <c r="W65" i="89"/>
  <c r="V65" i="89"/>
  <c r="U65" i="89"/>
  <c r="T65" i="89"/>
  <c r="S65" i="89"/>
  <c r="O65" i="89"/>
  <c r="N65" i="89"/>
  <c r="L65" i="89"/>
  <c r="K65" i="89"/>
  <c r="J65" i="89"/>
  <c r="I65" i="89"/>
  <c r="H65" i="89"/>
  <c r="G65" i="89"/>
  <c r="F65" i="89"/>
  <c r="E65" i="89"/>
  <c r="D65" i="89"/>
  <c r="C65" i="89"/>
  <c r="B65" i="89"/>
  <c r="AE64" i="89"/>
  <c r="AC64" i="89"/>
  <c r="AB64" i="89"/>
  <c r="AA64" i="89"/>
  <c r="Z64" i="89"/>
  <c r="Y64" i="89"/>
  <c r="X64" i="89"/>
  <c r="W64" i="89"/>
  <c r="V64" i="89"/>
  <c r="U64" i="89"/>
  <c r="T64" i="89"/>
  <c r="S64" i="89"/>
  <c r="N64" i="89"/>
  <c r="L64" i="89"/>
  <c r="K64" i="89"/>
  <c r="J64" i="89"/>
  <c r="I64" i="89"/>
  <c r="H64" i="89"/>
  <c r="G64" i="89"/>
  <c r="F64" i="89"/>
  <c r="E64" i="89"/>
  <c r="D64" i="89"/>
  <c r="C64" i="89"/>
  <c r="B64" i="89"/>
  <c r="AO63" i="89"/>
  <c r="AS63" i="89"/>
  <c r="AR63" i="89"/>
  <c r="AQ63" i="89"/>
  <c r="AP63" i="89"/>
  <c r="AN63" i="89"/>
  <c r="AM63" i="89"/>
  <c r="AL63" i="89"/>
  <c r="AK63" i="89"/>
  <c r="AJ63" i="89"/>
  <c r="AI63" i="89"/>
  <c r="P63" i="89"/>
  <c r="AS62" i="89"/>
  <c r="AR62" i="89"/>
  <c r="AQ62" i="89"/>
  <c r="AP62" i="89"/>
  <c r="AO62" i="89"/>
  <c r="AN62" i="89"/>
  <c r="AM62" i="89"/>
  <c r="AL62" i="89"/>
  <c r="AK62" i="89"/>
  <c r="AJ62" i="89"/>
  <c r="AI62" i="89"/>
  <c r="AG62" i="89"/>
  <c r="P62" i="89"/>
  <c r="AS61" i="89"/>
  <c r="AR61" i="89"/>
  <c r="AQ61" i="89"/>
  <c r="AP61" i="89"/>
  <c r="AO61" i="89"/>
  <c r="AN61" i="89"/>
  <c r="AM61" i="89"/>
  <c r="AL61" i="89"/>
  <c r="AK61" i="89"/>
  <c r="AJ61" i="89"/>
  <c r="AI61" i="89"/>
  <c r="AG61" i="89"/>
  <c r="P61" i="89"/>
  <c r="AS60" i="89"/>
  <c r="AR60" i="89"/>
  <c r="AQ60" i="89"/>
  <c r="AP60" i="89"/>
  <c r="AO60" i="89"/>
  <c r="AN60" i="89"/>
  <c r="AM60" i="89"/>
  <c r="AL60" i="89"/>
  <c r="AK60" i="89"/>
  <c r="AJ60" i="89"/>
  <c r="AI60" i="89"/>
  <c r="AG60" i="89"/>
  <c r="P60" i="89"/>
  <c r="AS59" i="89"/>
  <c r="AR59" i="89"/>
  <c r="AQ59" i="89"/>
  <c r="AP59" i="89"/>
  <c r="AO59" i="89"/>
  <c r="AN59" i="89"/>
  <c r="AM59" i="89"/>
  <c r="AL59" i="89"/>
  <c r="AK59" i="89"/>
  <c r="AJ59" i="89"/>
  <c r="AI59" i="89"/>
  <c r="AG59" i="89"/>
  <c r="P59" i="89"/>
  <c r="AS58" i="89"/>
  <c r="AR58" i="89"/>
  <c r="AQ58" i="89"/>
  <c r="AP58" i="89"/>
  <c r="AO58" i="89"/>
  <c r="AN58" i="89"/>
  <c r="AM58" i="89"/>
  <c r="AL58" i="89"/>
  <c r="AK58" i="89"/>
  <c r="AJ58" i="89"/>
  <c r="AI58" i="89"/>
  <c r="AG58" i="89"/>
  <c r="P58" i="89"/>
  <c r="AS57" i="89"/>
  <c r="AR57" i="89"/>
  <c r="AQ57" i="89"/>
  <c r="AP57" i="89"/>
  <c r="AO57" i="89"/>
  <c r="AN57" i="89"/>
  <c r="AM57" i="89"/>
  <c r="AL57" i="89"/>
  <c r="AK57" i="89"/>
  <c r="AJ57" i="89"/>
  <c r="AI57" i="89"/>
  <c r="AG57" i="89"/>
  <c r="P57" i="89"/>
  <c r="AS56" i="89"/>
  <c r="AR56" i="89"/>
  <c r="AQ56" i="89"/>
  <c r="AP56" i="89"/>
  <c r="AO56" i="89"/>
  <c r="AN56" i="89"/>
  <c r="AM56" i="89"/>
  <c r="AL56" i="89"/>
  <c r="AK56" i="89"/>
  <c r="AJ56" i="89"/>
  <c r="AI56" i="89"/>
  <c r="AG56" i="89"/>
  <c r="P56" i="89"/>
  <c r="AS55" i="89"/>
  <c r="AR55" i="89"/>
  <c r="AQ55" i="89"/>
  <c r="AP55" i="89"/>
  <c r="AO55" i="89"/>
  <c r="AN55" i="89"/>
  <c r="AM55" i="89"/>
  <c r="AL55" i="89"/>
  <c r="AK55" i="89"/>
  <c r="AJ55" i="89"/>
  <c r="AI55" i="89"/>
  <c r="AG55" i="89"/>
  <c r="P55" i="89"/>
  <c r="AS54" i="89"/>
  <c r="AR54" i="89"/>
  <c r="AQ54" i="89"/>
  <c r="AP54" i="89"/>
  <c r="AO54" i="89"/>
  <c r="AN54" i="89"/>
  <c r="AM54" i="89"/>
  <c r="AL54" i="89"/>
  <c r="AK54" i="89"/>
  <c r="AJ54" i="89"/>
  <c r="AI54" i="89"/>
  <c r="AG54" i="89"/>
  <c r="P54" i="89"/>
  <c r="AS53" i="89"/>
  <c r="AR53" i="89"/>
  <c r="AQ53" i="89"/>
  <c r="AP53" i="89"/>
  <c r="AO53" i="89"/>
  <c r="AN53" i="89"/>
  <c r="AM53" i="89"/>
  <c r="AL53" i="89"/>
  <c r="AK53" i="89"/>
  <c r="AJ53" i="89"/>
  <c r="AI53" i="89"/>
  <c r="AG53" i="89"/>
  <c r="P53" i="89"/>
  <c r="AW52" i="89"/>
  <c r="AS52" i="89"/>
  <c r="AR52" i="89"/>
  <c r="AQ52" i="89"/>
  <c r="AP52" i="89"/>
  <c r="AO52" i="89"/>
  <c r="AN52" i="89"/>
  <c r="AM52" i="89"/>
  <c r="AL52" i="89"/>
  <c r="AK52" i="89"/>
  <c r="AJ52" i="89"/>
  <c r="AI52" i="89"/>
  <c r="AG52" i="89"/>
  <c r="P52" i="89"/>
  <c r="AS51" i="89"/>
  <c r="AR51" i="89"/>
  <c r="AQ51" i="89"/>
  <c r="AP51" i="89"/>
  <c r="AO51" i="89"/>
  <c r="AN51" i="89"/>
  <c r="AM51" i="89"/>
  <c r="AL51" i="89"/>
  <c r="AK51" i="89"/>
  <c r="AJ51" i="89"/>
  <c r="AI51" i="89"/>
  <c r="AG51" i="89"/>
  <c r="P51" i="89"/>
  <c r="AF45" i="89"/>
  <c r="AC45" i="89"/>
  <c r="AB45" i="89"/>
  <c r="AA45" i="89"/>
  <c r="Z45" i="89"/>
  <c r="Y45" i="89"/>
  <c r="X45" i="89"/>
  <c r="W45" i="89"/>
  <c r="V45" i="89"/>
  <c r="U45" i="89"/>
  <c r="T45" i="89"/>
  <c r="S45" i="89"/>
  <c r="O45" i="89"/>
  <c r="N45" i="89"/>
  <c r="AU45" i="89" s="1"/>
  <c r="L45" i="89"/>
  <c r="K45" i="89"/>
  <c r="J45" i="89"/>
  <c r="I45" i="89"/>
  <c r="H45" i="89"/>
  <c r="G45" i="89"/>
  <c r="F45" i="89"/>
  <c r="E45" i="89"/>
  <c r="D45" i="89"/>
  <c r="C45" i="89"/>
  <c r="B45" i="89"/>
  <c r="AF44" i="89"/>
  <c r="AC44" i="89"/>
  <c r="AB44" i="89"/>
  <c r="AA44" i="89"/>
  <c r="Z44" i="89"/>
  <c r="Y44" i="89"/>
  <c r="X44" i="89"/>
  <c r="W44" i="89"/>
  <c r="V44" i="89"/>
  <c r="U44" i="89"/>
  <c r="T44" i="89"/>
  <c r="S44" i="89"/>
  <c r="O44" i="89"/>
  <c r="N44" i="89"/>
  <c r="AU44" i="89" s="1"/>
  <c r="L44" i="89"/>
  <c r="K44" i="89"/>
  <c r="J44" i="89"/>
  <c r="I44" i="89"/>
  <c r="H44" i="89"/>
  <c r="G44" i="89"/>
  <c r="F44" i="89"/>
  <c r="E44" i="89"/>
  <c r="D44" i="89"/>
  <c r="C44" i="89"/>
  <c r="B44" i="89"/>
  <c r="AF43" i="89"/>
  <c r="AC43" i="89"/>
  <c r="AB43" i="89"/>
  <c r="AA43" i="89"/>
  <c r="Z43" i="89"/>
  <c r="Y43" i="89"/>
  <c r="X43" i="89"/>
  <c r="W43" i="89"/>
  <c r="V43" i="89"/>
  <c r="U43" i="89"/>
  <c r="T43" i="89"/>
  <c r="S43" i="89"/>
  <c r="O43" i="89"/>
  <c r="N43" i="89"/>
  <c r="AU43" i="89" s="1"/>
  <c r="L43" i="89"/>
  <c r="K43" i="89"/>
  <c r="J43" i="89"/>
  <c r="I43" i="89"/>
  <c r="H43" i="89"/>
  <c r="G43" i="89"/>
  <c r="F43" i="89"/>
  <c r="E43" i="89"/>
  <c r="D43" i="89"/>
  <c r="C43" i="89"/>
  <c r="B43" i="89"/>
  <c r="AF42" i="89"/>
  <c r="AC42" i="89"/>
  <c r="AB42" i="89"/>
  <c r="AA42" i="89"/>
  <c r="Z42" i="89"/>
  <c r="Y42" i="89"/>
  <c r="X42" i="89"/>
  <c r="W42" i="89"/>
  <c r="V42" i="89"/>
  <c r="U42" i="89"/>
  <c r="T42" i="89"/>
  <c r="S42" i="89"/>
  <c r="O42" i="89"/>
  <c r="N42" i="89"/>
  <c r="AU42" i="89" s="1"/>
  <c r="L42" i="89"/>
  <c r="K42" i="89"/>
  <c r="J42" i="89"/>
  <c r="I42" i="89"/>
  <c r="H42" i="89"/>
  <c r="G42" i="89"/>
  <c r="F42" i="89"/>
  <c r="E42" i="89"/>
  <c r="D42" i="89"/>
  <c r="C42" i="89"/>
  <c r="B42" i="89"/>
  <c r="AQ41" i="89"/>
  <c r="AI41" i="89"/>
  <c r="AG41" i="89"/>
  <c r="AS41" i="89"/>
  <c r="AR41" i="89"/>
  <c r="AO41" i="89"/>
  <c r="AN41" i="89"/>
  <c r="AM41" i="89"/>
  <c r="AK41" i="89"/>
  <c r="AJ41" i="89"/>
  <c r="P41" i="89"/>
  <c r="AP41" i="89"/>
  <c r="AL41" i="89"/>
  <c r="AS40" i="89"/>
  <c r="AR40" i="89"/>
  <c r="AQ40" i="89"/>
  <c r="AP40" i="89"/>
  <c r="AO40" i="89"/>
  <c r="AN40" i="89"/>
  <c r="AM40" i="89"/>
  <c r="AL40" i="89"/>
  <c r="AK40" i="89"/>
  <c r="AJ40" i="89"/>
  <c r="AI40" i="89"/>
  <c r="AG40" i="89"/>
  <c r="P40" i="89"/>
  <c r="AS39" i="89"/>
  <c r="AR39" i="89"/>
  <c r="AQ39" i="89"/>
  <c r="AP39" i="89"/>
  <c r="AO39" i="89"/>
  <c r="AN39" i="89"/>
  <c r="AM39" i="89"/>
  <c r="AL39" i="89"/>
  <c r="AK39" i="89"/>
  <c r="AJ39" i="89"/>
  <c r="AI39" i="89"/>
  <c r="AG39" i="89"/>
  <c r="P39" i="89"/>
  <c r="AS38" i="89"/>
  <c r="AR38" i="89"/>
  <c r="AQ38" i="89"/>
  <c r="AP38" i="89"/>
  <c r="AO38" i="89"/>
  <c r="AN38" i="89"/>
  <c r="AM38" i="89"/>
  <c r="AL38" i="89"/>
  <c r="AK38" i="89"/>
  <c r="AJ38" i="89"/>
  <c r="AI38" i="89"/>
  <c r="AG38" i="89"/>
  <c r="P38" i="89"/>
  <c r="AS37" i="89"/>
  <c r="AR37" i="89"/>
  <c r="AQ37" i="89"/>
  <c r="AP37" i="89"/>
  <c r="AO37" i="89"/>
  <c r="AN37" i="89"/>
  <c r="AM37" i="89"/>
  <c r="AL37" i="89"/>
  <c r="AK37" i="89"/>
  <c r="AJ37" i="89"/>
  <c r="AI37" i="89"/>
  <c r="AG37" i="89"/>
  <c r="P37" i="89"/>
  <c r="AS36" i="89"/>
  <c r="AR36" i="89"/>
  <c r="AQ36" i="89"/>
  <c r="AP36" i="89"/>
  <c r="AO36" i="89"/>
  <c r="AN36" i="89"/>
  <c r="AM36" i="89"/>
  <c r="AL36" i="89"/>
  <c r="AK36" i="89"/>
  <c r="AJ36" i="89"/>
  <c r="AI36" i="89"/>
  <c r="AG36" i="89"/>
  <c r="P36" i="89"/>
  <c r="AS35" i="89"/>
  <c r="AR35" i="89"/>
  <c r="AQ35" i="89"/>
  <c r="AP35" i="89"/>
  <c r="AO35" i="89"/>
  <c r="AN35" i="89"/>
  <c r="AM35" i="89"/>
  <c r="AL35" i="89"/>
  <c r="AK35" i="89"/>
  <c r="AJ35" i="89"/>
  <c r="AI35" i="89"/>
  <c r="AG35" i="89"/>
  <c r="P35" i="89"/>
  <c r="AS34" i="89"/>
  <c r="AR34" i="89"/>
  <c r="AQ34" i="89"/>
  <c r="AP34" i="89"/>
  <c r="AO34" i="89"/>
  <c r="AN34" i="89"/>
  <c r="AM34" i="89"/>
  <c r="AL34" i="89"/>
  <c r="AK34" i="89"/>
  <c r="AJ34" i="89"/>
  <c r="AI34" i="89"/>
  <c r="AG34" i="89"/>
  <c r="P34" i="89"/>
  <c r="AS33" i="89"/>
  <c r="AR33" i="89"/>
  <c r="AQ33" i="89"/>
  <c r="AP33" i="89"/>
  <c r="AO33" i="89"/>
  <c r="AN33" i="89"/>
  <c r="AM33" i="89"/>
  <c r="AL33" i="89"/>
  <c r="AK33" i="89"/>
  <c r="AJ33" i="89"/>
  <c r="AI33" i="89"/>
  <c r="AG33" i="89"/>
  <c r="P33" i="89"/>
  <c r="AS32" i="89"/>
  <c r="AR32" i="89"/>
  <c r="AQ32" i="89"/>
  <c r="AP32" i="89"/>
  <c r="AO32" i="89"/>
  <c r="AN32" i="89"/>
  <c r="AM32" i="89"/>
  <c r="AL32" i="89"/>
  <c r="AK32" i="89"/>
  <c r="AJ32" i="89"/>
  <c r="AI32" i="89"/>
  <c r="AG32" i="89"/>
  <c r="P32" i="89"/>
  <c r="AS31" i="89"/>
  <c r="AR31" i="89"/>
  <c r="AQ31" i="89"/>
  <c r="AP31" i="89"/>
  <c r="AO31" i="89"/>
  <c r="AN31" i="89"/>
  <c r="AM31" i="89"/>
  <c r="AL31" i="89"/>
  <c r="AK31" i="89"/>
  <c r="AJ31" i="89"/>
  <c r="AI31" i="89"/>
  <c r="AG31" i="89"/>
  <c r="P31" i="89"/>
  <c r="AW30" i="89"/>
  <c r="AS30" i="89"/>
  <c r="AR30" i="89"/>
  <c r="AQ30" i="89"/>
  <c r="AP30" i="89"/>
  <c r="AO30" i="89"/>
  <c r="AN30" i="89"/>
  <c r="AM30" i="89"/>
  <c r="AL30" i="89"/>
  <c r="AK30" i="89"/>
  <c r="AJ30" i="89"/>
  <c r="AI30" i="89"/>
  <c r="AG30" i="89"/>
  <c r="P30" i="89"/>
  <c r="AS29" i="89"/>
  <c r="AR29" i="89"/>
  <c r="AQ29" i="89"/>
  <c r="AP29" i="89"/>
  <c r="AO29" i="89"/>
  <c r="AN29" i="89"/>
  <c r="AM29" i="89"/>
  <c r="AL29" i="89"/>
  <c r="AK29" i="89"/>
  <c r="AJ29" i="89"/>
  <c r="AI29" i="89"/>
  <c r="AG29" i="89"/>
  <c r="P29" i="89"/>
  <c r="P26" i="89"/>
  <c r="AG26" i="89" s="1"/>
  <c r="AW26" i="89" s="1"/>
  <c r="R24" i="89"/>
  <c r="AF23" i="89"/>
  <c r="AE23" i="89"/>
  <c r="AC23" i="89"/>
  <c r="AB23" i="89"/>
  <c r="AA23" i="89"/>
  <c r="Z23" i="89"/>
  <c r="Y23" i="89"/>
  <c r="X23" i="89"/>
  <c r="W23" i="89"/>
  <c r="V23" i="89"/>
  <c r="U23" i="89"/>
  <c r="T23" i="89"/>
  <c r="S23" i="89"/>
  <c r="N23" i="89"/>
  <c r="AU23" i="89" s="1"/>
  <c r="L23" i="89"/>
  <c r="K23" i="89"/>
  <c r="J23" i="89"/>
  <c r="I23" i="89"/>
  <c r="H23" i="89"/>
  <c r="G23" i="89"/>
  <c r="F23" i="89"/>
  <c r="E23" i="89"/>
  <c r="D23" i="89"/>
  <c r="C23" i="89"/>
  <c r="B23" i="89"/>
  <c r="AF22" i="89"/>
  <c r="AE22" i="89"/>
  <c r="AC22" i="89"/>
  <c r="AB22" i="89"/>
  <c r="AA22" i="89"/>
  <c r="Z22" i="89"/>
  <c r="Y22" i="89"/>
  <c r="X22" i="89"/>
  <c r="W22" i="89"/>
  <c r="V22" i="89"/>
  <c r="U22" i="89"/>
  <c r="T22" i="89"/>
  <c r="S22" i="89"/>
  <c r="N22" i="89"/>
  <c r="L22" i="89"/>
  <c r="K22" i="89"/>
  <c r="J22" i="89"/>
  <c r="I22" i="89"/>
  <c r="H22" i="89"/>
  <c r="G22" i="89"/>
  <c r="F22" i="89"/>
  <c r="E22" i="89"/>
  <c r="D22" i="89"/>
  <c r="C22" i="89"/>
  <c r="B22" i="89"/>
  <c r="AF21" i="89"/>
  <c r="AE21" i="89"/>
  <c r="AC21" i="89"/>
  <c r="AB21" i="89"/>
  <c r="AA21" i="89"/>
  <c r="Z21" i="89"/>
  <c r="Y21" i="89"/>
  <c r="X21" i="89"/>
  <c r="W21" i="89"/>
  <c r="V21" i="89"/>
  <c r="U21" i="89"/>
  <c r="T21" i="89"/>
  <c r="S21" i="89"/>
  <c r="N21" i="89"/>
  <c r="L21" i="89"/>
  <c r="K21" i="89"/>
  <c r="J21" i="89"/>
  <c r="I21" i="89"/>
  <c r="H21" i="89"/>
  <c r="G21" i="89"/>
  <c r="F21" i="89"/>
  <c r="E21" i="89"/>
  <c r="D21" i="89"/>
  <c r="C21" i="89"/>
  <c r="B21" i="89"/>
  <c r="AF20" i="89"/>
  <c r="AE20" i="89"/>
  <c r="AC20" i="89"/>
  <c r="AB20" i="89"/>
  <c r="AA20" i="89"/>
  <c r="Z20" i="89"/>
  <c r="Y20" i="89"/>
  <c r="X20" i="89"/>
  <c r="W20" i="89"/>
  <c r="V20" i="89"/>
  <c r="U20" i="89"/>
  <c r="T20" i="89"/>
  <c r="S20" i="89"/>
  <c r="N20" i="89"/>
  <c r="L20" i="89"/>
  <c r="K20" i="89"/>
  <c r="J20" i="89"/>
  <c r="I20" i="89"/>
  <c r="H20" i="89"/>
  <c r="G20" i="89"/>
  <c r="F20" i="89"/>
  <c r="E20" i="89"/>
  <c r="D20" i="89"/>
  <c r="C20" i="89"/>
  <c r="B20" i="89"/>
  <c r="AR19" i="89"/>
  <c r="AJ19" i="89"/>
  <c r="AG19" i="89"/>
  <c r="AS19" i="89"/>
  <c r="AQ19" i="89"/>
  <c r="AP19" i="89"/>
  <c r="AO19" i="89"/>
  <c r="AM19" i="89"/>
  <c r="AL19" i="89"/>
  <c r="AK19" i="89"/>
  <c r="AI19" i="89"/>
  <c r="P19" i="89"/>
  <c r="AN19" i="89"/>
  <c r="A63" i="89"/>
  <c r="AS18" i="89"/>
  <c r="AR18" i="89"/>
  <c r="AQ18" i="89"/>
  <c r="AP18" i="89"/>
  <c r="AO18" i="89"/>
  <c r="AN18" i="89"/>
  <c r="AM18" i="89"/>
  <c r="AL18" i="89"/>
  <c r="AK18" i="89"/>
  <c r="AJ18" i="89"/>
  <c r="AI18" i="89"/>
  <c r="AG18" i="89"/>
  <c r="P18" i="89"/>
  <c r="AS17" i="89"/>
  <c r="AR17" i="89"/>
  <c r="AQ17" i="89"/>
  <c r="AP17" i="89"/>
  <c r="AO17" i="89"/>
  <c r="AN17" i="89"/>
  <c r="AM17" i="89"/>
  <c r="AL17" i="89"/>
  <c r="AK17" i="89"/>
  <c r="AJ17" i="89"/>
  <c r="AI17" i="89"/>
  <c r="AG17" i="89"/>
  <c r="P17" i="89"/>
  <c r="AS16" i="89"/>
  <c r="AR16" i="89"/>
  <c r="AQ16" i="89"/>
  <c r="AP16" i="89"/>
  <c r="AO16" i="89"/>
  <c r="AN16" i="89"/>
  <c r="AM16" i="89"/>
  <c r="AL16" i="89"/>
  <c r="AK16" i="89"/>
  <c r="AJ16" i="89"/>
  <c r="AI16" i="89"/>
  <c r="AG16" i="89"/>
  <c r="P16" i="89"/>
  <c r="AS15" i="89"/>
  <c r="AR15" i="89"/>
  <c r="AQ15" i="89"/>
  <c r="AP15" i="89"/>
  <c r="AO15" i="89"/>
  <c r="AN15" i="89"/>
  <c r="AM15" i="89"/>
  <c r="AL15" i="89"/>
  <c r="AK15" i="89"/>
  <c r="AJ15" i="89"/>
  <c r="AI15" i="89"/>
  <c r="AG15" i="89"/>
  <c r="P15" i="89"/>
  <c r="AS14" i="89"/>
  <c r="AR14" i="89"/>
  <c r="AQ14" i="89"/>
  <c r="AP14" i="89"/>
  <c r="AO14" i="89"/>
  <c r="AN14" i="89"/>
  <c r="AM14" i="89"/>
  <c r="AL14" i="89"/>
  <c r="AK14" i="89"/>
  <c r="AJ14" i="89"/>
  <c r="AI14" i="89"/>
  <c r="AG14" i="89"/>
  <c r="P14" i="89"/>
  <c r="AS13" i="89"/>
  <c r="AR13" i="89"/>
  <c r="AQ13" i="89"/>
  <c r="AP13" i="89"/>
  <c r="AO13" i="89"/>
  <c r="AN13" i="89"/>
  <c r="AM13" i="89"/>
  <c r="AL13" i="89"/>
  <c r="AK13" i="89"/>
  <c r="AJ13" i="89"/>
  <c r="AI13" i="89"/>
  <c r="AG13" i="89"/>
  <c r="P13" i="89"/>
  <c r="AS12" i="89"/>
  <c r="AR12" i="89"/>
  <c r="AQ12" i="89"/>
  <c r="AP12" i="89"/>
  <c r="AO12" i="89"/>
  <c r="AN12" i="89"/>
  <c r="AM12" i="89"/>
  <c r="AL12" i="89"/>
  <c r="AK12" i="89"/>
  <c r="AJ12" i="89"/>
  <c r="AI12" i="89"/>
  <c r="AG12" i="89"/>
  <c r="P12" i="89"/>
  <c r="AS11" i="89"/>
  <c r="AR11" i="89"/>
  <c r="AQ11" i="89"/>
  <c r="AP11" i="89"/>
  <c r="AO11" i="89"/>
  <c r="AN11" i="89"/>
  <c r="AM11" i="89"/>
  <c r="AL11" i="89"/>
  <c r="AK11" i="89"/>
  <c r="AJ11" i="89"/>
  <c r="AI11" i="89"/>
  <c r="AG11" i="89"/>
  <c r="P11" i="89"/>
  <c r="AS10" i="89"/>
  <c r="AR10" i="89"/>
  <c r="AQ10" i="89"/>
  <c r="AP10" i="89"/>
  <c r="AO10" i="89"/>
  <c r="AN10" i="89"/>
  <c r="AM10" i="89"/>
  <c r="AL10" i="89"/>
  <c r="AK10" i="89"/>
  <c r="AJ10" i="89"/>
  <c r="AI10" i="89"/>
  <c r="AG10" i="89"/>
  <c r="P10" i="89"/>
  <c r="AS9" i="89"/>
  <c r="AR9" i="89"/>
  <c r="AQ9" i="89"/>
  <c r="AP9" i="89"/>
  <c r="AO9" i="89"/>
  <c r="AN9" i="89"/>
  <c r="AM9" i="89"/>
  <c r="AL9" i="89"/>
  <c r="AK9" i="89"/>
  <c r="AJ9" i="89"/>
  <c r="AI9" i="89"/>
  <c r="AG9" i="89"/>
  <c r="P9" i="89"/>
  <c r="AW8" i="89"/>
  <c r="AS8" i="89"/>
  <c r="AR8" i="89"/>
  <c r="AQ8" i="89"/>
  <c r="AP8" i="89"/>
  <c r="AO8" i="89"/>
  <c r="AN8" i="89"/>
  <c r="AM8" i="89"/>
  <c r="AL8" i="89"/>
  <c r="AK8" i="89"/>
  <c r="AJ8" i="89"/>
  <c r="AI8" i="89"/>
  <c r="AG8" i="89"/>
  <c r="P8" i="89"/>
  <c r="AS7" i="89"/>
  <c r="AR7" i="89"/>
  <c r="AQ7" i="89"/>
  <c r="AP7" i="89"/>
  <c r="AO7" i="89"/>
  <c r="AN7" i="89"/>
  <c r="AM7" i="89"/>
  <c r="AL7" i="89"/>
  <c r="AK7" i="89"/>
  <c r="AJ7" i="89"/>
  <c r="AI7" i="89"/>
  <c r="AG7" i="89"/>
  <c r="P7" i="89"/>
  <c r="AF67" i="88"/>
  <c r="AE67" i="88"/>
  <c r="AC67" i="88"/>
  <c r="AB67" i="88"/>
  <c r="AA67" i="88"/>
  <c r="Z67" i="88"/>
  <c r="Y67" i="88"/>
  <c r="X67" i="88"/>
  <c r="W67" i="88"/>
  <c r="V67" i="88"/>
  <c r="U67" i="88"/>
  <c r="T67" i="88"/>
  <c r="S67" i="88"/>
  <c r="P67" i="88"/>
  <c r="L67" i="88"/>
  <c r="K67" i="88"/>
  <c r="J67" i="88"/>
  <c r="I67" i="88"/>
  <c r="H67" i="88"/>
  <c r="G67" i="88"/>
  <c r="F67" i="88"/>
  <c r="E67" i="88"/>
  <c r="D67" i="88"/>
  <c r="C67" i="88"/>
  <c r="B67" i="88"/>
  <c r="AF66" i="88"/>
  <c r="AE66" i="88"/>
  <c r="AC66" i="88"/>
  <c r="AB66" i="88"/>
  <c r="AA66" i="88"/>
  <c r="Z66" i="88"/>
  <c r="Y66" i="88"/>
  <c r="X66" i="88"/>
  <c r="W66" i="88"/>
  <c r="V66" i="88"/>
  <c r="U66" i="88"/>
  <c r="T66" i="88"/>
  <c r="S66" i="88"/>
  <c r="N66" i="88"/>
  <c r="L66" i="88"/>
  <c r="K66" i="88"/>
  <c r="J66" i="88"/>
  <c r="I66" i="88"/>
  <c r="H66" i="88"/>
  <c r="G66" i="88"/>
  <c r="F66" i="88"/>
  <c r="E66" i="88"/>
  <c r="D66" i="88"/>
  <c r="C66" i="88"/>
  <c r="B66" i="88"/>
  <c r="AF65" i="88"/>
  <c r="AE65" i="88"/>
  <c r="AC65" i="88"/>
  <c r="AB65" i="88"/>
  <c r="AA65" i="88"/>
  <c r="Z65" i="88"/>
  <c r="Y65" i="88"/>
  <c r="X65" i="88"/>
  <c r="W65" i="88"/>
  <c r="V65" i="88"/>
  <c r="U65" i="88"/>
  <c r="T65" i="88"/>
  <c r="S65" i="88"/>
  <c r="N65" i="88"/>
  <c r="L65" i="88"/>
  <c r="K65" i="88"/>
  <c r="J65" i="88"/>
  <c r="I65" i="88"/>
  <c r="H65" i="88"/>
  <c r="G65" i="88"/>
  <c r="F65" i="88"/>
  <c r="E65" i="88"/>
  <c r="D65" i="88"/>
  <c r="C65" i="88"/>
  <c r="B65" i="88"/>
  <c r="AF64" i="88"/>
  <c r="AE64" i="88"/>
  <c r="AC64" i="88"/>
  <c r="AB64" i="88"/>
  <c r="AA64" i="88"/>
  <c r="Z64" i="88"/>
  <c r="Y64" i="88"/>
  <c r="X64" i="88"/>
  <c r="W64" i="88"/>
  <c r="V64" i="88"/>
  <c r="U64" i="88"/>
  <c r="T64" i="88"/>
  <c r="S64" i="88"/>
  <c r="N64" i="88"/>
  <c r="L64" i="88"/>
  <c r="K64" i="88"/>
  <c r="J64" i="88"/>
  <c r="I64" i="88"/>
  <c r="H64" i="88"/>
  <c r="G64" i="88"/>
  <c r="F64" i="88"/>
  <c r="E64" i="88"/>
  <c r="D64" i="88"/>
  <c r="C64" i="88"/>
  <c r="B64" i="88"/>
  <c r="AV63" i="88"/>
  <c r="AR63" i="88"/>
  <c r="AM63" i="88"/>
  <c r="AJ63" i="88"/>
  <c r="AG63" i="88"/>
  <c r="AS63" i="88"/>
  <c r="AP63" i="88"/>
  <c r="AN63" i="88"/>
  <c r="AL63" i="88"/>
  <c r="AK63" i="88"/>
  <c r="AI63" i="88"/>
  <c r="A63" i="88"/>
  <c r="AV62" i="88"/>
  <c r="AU62" i="88"/>
  <c r="AS62" i="88"/>
  <c r="AR62" i="88"/>
  <c r="AQ62" i="88"/>
  <c r="AP62" i="88"/>
  <c r="AO62" i="88"/>
  <c r="AN62" i="88"/>
  <c r="AM62" i="88"/>
  <c r="AL62" i="88"/>
  <c r="AK62" i="88"/>
  <c r="AJ62" i="88"/>
  <c r="AI62" i="88"/>
  <c r="P62" i="88"/>
  <c r="AV61" i="88"/>
  <c r="AU61" i="88"/>
  <c r="AS61" i="88"/>
  <c r="AR61" i="88"/>
  <c r="AQ61" i="88"/>
  <c r="AP61" i="88"/>
  <c r="AO61" i="88"/>
  <c r="AN61" i="88"/>
  <c r="AM61" i="88"/>
  <c r="AL61" i="88"/>
  <c r="AK61" i="88"/>
  <c r="AJ61" i="88"/>
  <c r="AI61" i="88"/>
  <c r="P61" i="88"/>
  <c r="AU60" i="88"/>
  <c r="AW60" i="88" s="1"/>
  <c r="AS60" i="88"/>
  <c r="AR60" i="88"/>
  <c r="AQ60" i="88"/>
  <c r="AP60" i="88"/>
  <c r="AO60" i="88"/>
  <c r="AN60" i="88"/>
  <c r="AM60" i="88"/>
  <c r="AL60" i="88"/>
  <c r="AK60" i="88"/>
  <c r="AJ60" i="88"/>
  <c r="AI60" i="88"/>
  <c r="P60" i="88"/>
  <c r="AU59" i="88"/>
  <c r="AW59" i="88" s="1"/>
  <c r="AS59" i="88"/>
  <c r="AR59" i="88"/>
  <c r="AQ59" i="88"/>
  <c r="AP59" i="88"/>
  <c r="AO59" i="88"/>
  <c r="AN59" i="88"/>
  <c r="AM59" i="88"/>
  <c r="AL59" i="88"/>
  <c r="AK59" i="88"/>
  <c r="AJ59" i="88"/>
  <c r="AI59" i="88"/>
  <c r="P59" i="88"/>
  <c r="AU58" i="88"/>
  <c r="AW58" i="88" s="1"/>
  <c r="AS58" i="88"/>
  <c r="AR58" i="88"/>
  <c r="AQ58" i="88"/>
  <c r="AP58" i="88"/>
  <c r="AO58" i="88"/>
  <c r="AN58" i="88"/>
  <c r="AM58" i="88"/>
  <c r="AL58" i="88"/>
  <c r="AK58" i="88"/>
  <c r="AJ58" i="88"/>
  <c r="AI58" i="88"/>
  <c r="P58" i="88"/>
  <c r="AU57" i="88"/>
  <c r="AW57" i="88" s="1"/>
  <c r="AS57" i="88"/>
  <c r="AR57" i="88"/>
  <c r="AQ57" i="88"/>
  <c r="AP57" i="88"/>
  <c r="AO57" i="88"/>
  <c r="AN57" i="88"/>
  <c r="AM57" i="88"/>
  <c r="AL57" i="88"/>
  <c r="AK57" i="88"/>
  <c r="AJ57" i="88"/>
  <c r="AI57" i="88"/>
  <c r="P57" i="88"/>
  <c r="AU56" i="88"/>
  <c r="AW56" i="88" s="1"/>
  <c r="AS56" i="88"/>
  <c r="AR56" i="88"/>
  <c r="AQ56" i="88"/>
  <c r="AP56" i="88"/>
  <c r="AO56" i="88"/>
  <c r="AN56" i="88"/>
  <c r="AM56" i="88"/>
  <c r="AL56" i="88"/>
  <c r="AK56" i="88"/>
  <c r="AJ56" i="88"/>
  <c r="AI56" i="88"/>
  <c r="P56" i="88"/>
  <c r="AU55" i="88"/>
  <c r="AW55" i="88" s="1"/>
  <c r="AS55" i="88"/>
  <c r="AR55" i="88"/>
  <c r="AQ55" i="88"/>
  <c r="AP55" i="88"/>
  <c r="AO55" i="88"/>
  <c r="AN55" i="88"/>
  <c r="AM55" i="88"/>
  <c r="AL55" i="88"/>
  <c r="AK55" i="88"/>
  <c r="AJ55" i="88"/>
  <c r="AI55" i="88"/>
  <c r="P55" i="88"/>
  <c r="AU54" i="88"/>
  <c r="AW54" i="88" s="1"/>
  <c r="AS54" i="88"/>
  <c r="AR54" i="88"/>
  <c r="AQ54" i="88"/>
  <c r="AP54" i="88"/>
  <c r="AO54" i="88"/>
  <c r="AN54" i="88"/>
  <c r="AM54" i="88"/>
  <c r="AL54" i="88"/>
  <c r="AK54" i="88"/>
  <c r="AJ54" i="88"/>
  <c r="AI54" i="88"/>
  <c r="P54" i="88"/>
  <c r="AU53" i="88"/>
  <c r="AW53" i="88" s="1"/>
  <c r="AS53" i="88"/>
  <c r="AR53" i="88"/>
  <c r="AQ53" i="88"/>
  <c r="AP53" i="88"/>
  <c r="AO53" i="88"/>
  <c r="AN53" i="88"/>
  <c r="AM53" i="88"/>
  <c r="AL53" i="88"/>
  <c r="AK53" i="88"/>
  <c r="AJ53" i="88"/>
  <c r="AI53" i="88"/>
  <c r="P53" i="88"/>
  <c r="AU52" i="88"/>
  <c r="AW52" i="88" s="1"/>
  <c r="AS52" i="88"/>
  <c r="AR52" i="88"/>
  <c r="AQ52" i="88"/>
  <c r="AP52" i="88"/>
  <c r="AO52" i="88"/>
  <c r="AN52" i="88"/>
  <c r="AM52" i="88"/>
  <c r="AL52" i="88"/>
  <c r="AK52" i="88"/>
  <c r="AJ52" i="88"/>
  <c r="AI52" i="88"/>
  <c r="P52" i="88"/>
  <c r="AV51" i="88"/>
  <c r="AU51" i="88"/>
  <c r="AS51" i="88"/>
  <c r="AR51" i="88"/>
  <c r="AQ51" i="88"/>
  <c r="AP51" i="88"/>
  <c r="AO51" i="88"/>
  <c r="AN51" i="88"/>
  <c r="AM51" i="88"/>
  <c r="AL51" i="88"/>
  <c r="AK51" i="88"/>
  <c r="AJ51" i="88"/>
  <c r="AI51" i="88"/>
  <c r="P51" i="88"/>
  <c r="AW48" i="88"/>
  <c r="AG45" i="88"/>
  <c r="AC45" i="88"/>
  <c r="AB45" i="88"/>
  <c r="AA45" i="88"/>
  <c r="Z45" i="88"/>
  <c r="Y45" i="88"/>
  <c r="X45" i="88"/>
  <c r="W45" i="88"/>
  <c r="V45" i="88"/>
  <c r="U45" i="88"/>
  <c r="T45" i="88"/>
  <c r="S45" i="88"/>
  <c r="P45" i="88"/>
  <c r="L45" i="88"/>
  <c r="K45" i="88"/>
  <c r="J45" i="88"/>
  <c r="I45" i="88"/>
  <c r="H45" i="88"/>
  <c r="G45" i="88"/>
  <c r="F45" i="88"/>
  <c r="E45" i="88"/>
  <c r="D45" i="88"/>
  <c r="C45" i="88"/>
  <c r="B45" i="88"/>
  <c r="AG44" i="88"/>
  <c r="AC44" i="88"/>
  <c r="AB44" i="88"/>
  <c r="AA44" i="88"/>
  <c r="Z44" i="88"/>
  <c r="Y44" i="88"/>
  <c r="X44" i="88"/>
  <c r="W44" i="88"/>
  <c r="V44" i="88"/>
  <c r="U44" i="88"/>
  <c r="T44" i="88"/>
  <c r="S44" i="88"/>
  <c r="P44" i="88"/>
  <c r="L44" i="88"/>
  <c r="K44" i="88"/>
  <c r="J44" i="88"/>
  <c r="I44" i="88"/>
  <c r="H44" i="88"/>
  <c r="G44" i="88"/>
  <c r="F44" i="88"/>
  <c r="E44" i="88"/>
  <c r="D44" i="88"/>
  <c r="C44" i="88"/>
  <c r="B44" i="88"/>
  <c r="AG43" i="88"/>
  <c r="AC43" i="88"/>
  <c r="AB43" i="88"/>
  <c r="AA43" i="88"/>
  <c r="Z43" i="88"/>
  <c r="Y43" i="88"/>
  <c r="X43" i="88"/>
  <c r="W43" i="88"/>
  <c r="V43" i="88"/>
  <c r="U43" i="88"/>
  <c r="T43" i="88"/>
  <c r="S43" i="88"/>
  <c r="P43" i="88"/>
  <c r="L43" i="88"/>
  <c r="K43" i="88"/>
  <c r="J43" i="88"/>
  <c r="I43" i="88"/>
  <c r="H43" i="88"/>
  <c r="G43" i="88"/>
  <c r="F43" i="88"/>
  <c r="E43" i="88"/>
  <c r="D43" i="88"/>
  <c r="C43" i="88"/>
  <c r="B43" i="88"/>
  <c r="AG42" i="88"/>
  <c r="AC42" i="88"/>
  <c r="AB42" i="88"/>
  <c r="AA42" i="88"/>
  <c r="Z42" i="88"/>
  <c r="Y42" i="88"/>
  <c r="X42" i="88"/>
  <c r="W42" i="88"/>
  <c r="V42" i="88"/>
  <c r="U42" i="88"/>
  <c r="T42" i="88"/>
  <c r="S42" i="88"/>
  <c r="L42" i="88"/>
  <c r="K42" i="88"/>
  <c r="J42" i="88"/>
  <c r="I42" i="88"/>
  <c r="H42" i="88"/>
  <c r="G42" i="88"/>
  <c r="F42" i="88"/>
  <c r="E42" i="88"/>
  <c r="D42" i="88"/>
  <c r="C42" i="88"/>
  <c r="B42" i="88"/>
  <c r="AR41" i="88"/>
  <c r="AJ41" i="88"/>
  <c r="AU41" i="88"/>
  <c r="AS41" i="88"/>
  <c r="AL41" i="88"/>
  <c r="AK41" i="88"/>
  <c r="AI41" i="88"/>
  <c r="AO41" i="88"/>
  <c r="AN41" i="88"/>
  <c r="A41" i="88"/>
  <c r="AU40" i="88"/>
  <c r="AW40" i="88" s="1"/>
  <c r="AS40" i="88"/>
  <c r="AR40" i="88"/>
  <c r="AQ40" i="88"/>
  <c r="AP40" i="88"/>
  <c r="AO40" i="88"/>
  <c r="AN40" i="88"/>
  <c r="AM40" i="88"/>
  <c r="AL40" i="88"/>
  <c r="AK40" i="88"/>
  <c r="AJ40" i="88"/>
  <c r="AI40" i="88"/>
  <c r="P40" i="88"/>
  <c r="AU39" i="88"/>
  <c r="AW39" i="88" s="1"/>
  <c r="AS39" i="88"/>
  <c r="AR39" i="88"/>
  <c r="AQ39" i="88"/>
  <c r="AP39" i="88"/>
  <c r="AO39" i="88"/>
  <c r="AN39" i="88"/>
  <c r="AM39" i="88"/>
  <c r="AL39" i="88"/>
  <c r="AK39" i="88"/>
  <c r="AJ39" i="88"/>
  <c r="AI39" i="88"/>
  <c r="P39" i="88"/>
  <c r="AU38" i="88"/>
  <c r="AW38" i="88" s="1"/>
  <c r="AS38" i="88"/>
  <c r="AR38" i="88"/>
  <c r="AQ38" i="88"/>
  <c r="AP38" i="88"/>
  <c r="AO38" i="88"/>
  <c r="AN38" i="88"/>
  <c r="AM38" i="88"/>
  <c r="AL38" i="88"/>
  <c r="AK38" i="88"/>
  <c r="AJ38" i="88"/>
  <c r="AI38" i="88"/>
  <c r="P38" i="88"/>
  <c r="AU37" i="88"/>
  <c r="AW37" i="88" s="1"/>
  <c r="AS37" i="88"/>
  <c r="AR37" i="88"/>
  <c r="AQ37" i="88"/>
  <c r="AP37" i="88"/>
  <c r="AO37" i="88"/>
  <c r="AN37" i="88"/>
  <c r="AM37" i="88"/>
  <c r="AL37" i="88"/>
  <c r="AK37" i="88"/>
  <c r="AJ37" i="88"/>
  <c r="AI37" i="88"/>
  <c r="P37" i="88"/>
  <c r="AU36" i="88"/>
  <c r="AW36" i="88" s="1"/>
  <c r="AS36" i="88"/>
  <c r="AR36" i="88"/>
  <c r="AQ36" i="88"/>
  <c r="AP36" i="88"/>
  <c r="AO36" i="88"/>
  <c r="AN36" i="88"/>
  <c r="AM36" i="88"/>
  <c r="AL36" i="88"/>
  <c r="AK36" i="88"/>
  <c r="AJ36" i="88"/>
  <c r="AI36" i="88"/>
  <c r="P36" i="88"/>
  <c r="AU35" i="88"/>
  <c r="AW35" i="88" s="1"/>
  <c r="AS35" i="88"/>
  <c r="AR35" i="88"/>
  <c r="AQ35" i="88"/>
  <c r="AP35" i="88"/>
  <c r="AO35" i="88"/>
  <c r="AN35" i="88"/>
  <c r="AM35" i="88"/>
  <c r="AL35" i="88"/>
  <c r="AK35" i="88"/>
  <c r="AJ35" i="88"/>
  <c r="AI35" i="88"/>
  <c r="P35" i="88"/>
  <c r="AU34" i="88"/>
  <c r="AW34" i="88" s="1"/>
  <c r="AS34" i="88"/>
  <c r="AR34" i="88"/>
  <c r="AQ34" i="88"/>
  <c r="AP34" i="88"/>
  <c r="AO34" i="88"/>
  <c r="AN34" i="88"/>
  <c r="AM34" i="88"/>
  <c r="AL34" i="88"/>
  <c r="AK34" i="88"/>
  <c r="AJ34" i="88"/>
  <c r="AI34" i="88"/>
  <c r="P34" i="88"/>
  <c r="AU33" i="88"/>
  <c r="AW33" i="88" s="1"/>
  <c r="AS33" i="88"/>
  <c r="AR33" i="88"/>
  <c r="AQ33" i="88"/>
  <c r="AP33" i="88"/>
  <c r="AO33" i="88"/>
  <c r="AN33" i="88"/>
  <c r="AM33" i="88"/>
  <c r="AL33" i="88"/>
  <c r="AK33" i="88"/>
  <c r="AJ33" i="88"/>
  <c r="AI33" i="88"/>
  <c r="P33" i="88"/>
  <c r="AU32" i="88"/>
  <c r="AW32" i="88" s="1"/>
  <c r="AS32" i="88"/>
  <c r="AR32" i="88"/>
  <c r="AQ32" i="88"/>
  <c r="AP32" i="88"/>
  <c r="AO32" i="88"/>
  <c r="AN32" i="88"/>
  <c r="AM32" i="88"/>
  <c r="AL32" i="88"/>
  <c r="AK32" i="88"/>
  <c r="AJ32" i="88"/>
  <c r="AI32" i="88"/>
  <c r="P32" i="88"/>
  <c r="AU31" i="88"/>
  <c r="AW31" i="88" s="1"/>
  <c r="AS31" i="88"/>
  <c r="AR31" i="88"/>
  <c r="AQ31" i="88"/>
  <c r="AP31" i="88"/>
  <c r="AO31" i="88"/>
  <c r="AN31" i="88"/>
  <c r="AM31" i="88"/>
  <c r="AL31" i="88"/>
  <c r="AK31" i="88"/>
  <c r="AJ31" i="88"/>
  <c r="AI31" i="88"/>
  <c r="P31" i="88"/>
  <c r="AU30" i="88"/>
  <c r="AW30" i="88" s="1"/>
  <c r="AS30" i="88"/>
  <c r="AR30" i="88"/>
  <c r="AQ30" i="88"/>
  <c r="AP30" i="88"/>
  <c r="AO30" i="88"/>
  <c r="AN30" i="88"/>
  <c r="AM30" i="88"/>
  <c r="AL30" i="88"/>
  <c r="AK30" i="88"/>
  <c r="AJ30" i="88"/>
  <c r="AI30" i="88"/>
  <c r="P30" i="88"/>
  <c r="AV29" i="88"/>
  <c r="AU29" i="88"/>
  <c r="AS29" i="88"/>
  <c r="AR29" i="88"/>
  <c r="AQ29" i="88"/>
  <c r="AP29" i="88"/>
  <c r="AO29" i="88"/>
  <c r="AN29" i="88"/>
  <c r="AM29" i="88"/>
  <c r="AL29" i="88"/>
  <c r="AK29" i="88"/>
  <c r="AJ29" i="88"/>
  <c r="AI29" i="88"/>
  <c r="P29" i="88"/>
  <c r="AW26" i="88"/>
  <c r="AF23" i="88"/>
  <c r="AE23" i="88"/>
  <c r="AC23" i="88"/>
  <c r="AB23" i="88"/>
  <c r="AA23" i="88"/>
  <c r="Z23" i="88"/>
  <c r="Y23" i="88"/>
  <c r="X23" i="88"/>
  <c r="W23" i="88"/>
  <c r="V23" i="88"/>
  <c r="U23" i="88"/>
  <c r="T23" i="88"/>
  <c r="S23" i="88"/>
  <c r="O23" i="88"/>
  <c r="N23" i="88"/>
  <c r="L23" i="88"/>
  <c r="K23" i="88"/>
  <c r="J23" i="88"/>
  <c r="I23" i="88"/>
  <c r="H23" i="88"/>
  <c r="G23" i="88"/>
  <c r="F23" i="88"/>
  <c r="E23" i="88"/>
  <c r="D23" i="88"/>
  <c r="C23" i="88"/>
  <c r="B23" i="88"/>
  <c r="AF22" i="88"/>
  <c r="AE22" i="88"/>
  <c r="AC22" i="88"/>
  <c r="AB22" i="88"/>
  <c r="AA22" i="88"/>
  <c r="Z22" i="88"/>
  <c r="Y22" i="88"/>
  <c r="X22" i="88"/>
  <c r="W22" i="88"/>
  <c r="V22" i="88"/>
  <c r="U22" i="88"/>
  <c r="T22" i="88"/>
  <c r="S22" i="88"/>
  <c r="O22" i="88"/>
  <c r="N22" i="88"/>
  <c r="L22" i="88"/>
  <c r="K22" i="88"/>
  <c r="J22" i="88"/>
  <c r="I22" i="88"/>
  <c r="H22" i="88"/>
  <c r="G22" i="88"/>
  <c r="F22" i="88"/>
  <c r="E22" i="88"/>
  <c r="D22" i="88"/>
  <c r="C22" i="88"/>
  <c r="B22" i="88"/>
  <c r="AF21" i="88"/>
  <c r="AE21" i="88"/>
  <c r="AC21" i="88"/>
  <c r="AB21" i="88"/>
  <c r="AA21" i="88"/>
  <c r="Z21" i="88"/>
  <c r="Y21" i="88"/>
  <c r="X21" i="88"/>
  <c r="W21" i="88"/>
  <c r="V21" i="88"/>
  <c r="U21" i="88"/>
  <c r="T21" i="88"/>
  <c r="S21" i="88"/>
  <c r="O21" i="88"/>
  <c r="N21" i="88"/>
  <c r="L21" i="88"/>
  <c r="K21" i="88"/>
  <c r="J21" i="88"/>
  <c r="I21" i="88"/>
  <c r="H21" i="88"/>
  <c r="G21" i="88"/>
  <c r="F21" i="88"/>
  <c r="E21" i="88"/>
  <c r="D21" i="88"/>
  <c r="C21" i="88"/>
  <c r="B21" i="88"/>
  <c r="AF20" i="88"/>
  <c r="AE20" i="88"/>
  <c r="AC20" i="88"/>
  <c r="AB20" i="88"/>
  <c r="AA20" i="88"/>
  <c r="Z20" i="88"/>
  <c r="Y20" i="88"/>
  <c r="X20" i="88"/>
  <c r="W20" i="88"/>
  <c r="V20" i="88"/>
  <c r="U20" i="88"/>
  <c r="T20" i="88"/>
  <c r="S20" i="88"/>
  <c r="O20" i="88"/>
  <c r="N20" i="88"/>
  <c r="L20" i="88"/>
  <c r="K20" i="88"/>
  <c r="J20" i="88"/>
  <c r="I20" i="88"/>
  <c r="H20" i="88"/>
  <c r="G20" i="88"/>
  <c r="F20" i="88"/>
  <c r="E20" i="88"/>
  <c r="D20" i="88"/>
  <c r="C20" i="88"/>
  <c r="B20" i="88"/>
  <c r="AS19" i="88"/>
  <c r="AR19" i="88"/>
  <c r="AK19" i="88"/>
  <c r="AJ19" i="88"/>
  <c r="AQ19" i="88"/>
  <c r="AP19" i="88"/>
  <c r="AL19" i="88"/>
  <c r="AS18" i="88"/>
  <c r="AR18" i="88"/>
  <c r="AQ18" i="88"/>
  <c r="AP18" i="88"/>
  <c r="AO18" i="88"/>
  <c r="AN18" i="88"/>
  <c r="AM18" i="88"/>
  <c r="AL18" i="88"/>
  <c r="AK18" i="88"/>
  <c r="AJ18" i="88"/>
  <c r="AI18" i="88"/>
  <c r="AG18" i="88"/>
  <c r="P18" i="88"/>
  <c r="AS17" i="88"/>
  <c r="AR17" i="88"/>
  <c r="AQ17" i="88"/>
  <c r="AP17" i="88"/>
  <c r="AO17" i="88"/>
  <c r="AN17" i="88"/>
  <c r="AM17" i="88"/>
  <c r="AL17" i="88"/>
  <c r="AK17" i="88"/>
  <c r="AJ17" i="88"/>
  <c r="AI17" i="88"/>
  <c r="AG17" i="88"/>
  <c r="P17" i="88"/>
  <c r="AS16" i="88"/>
  <c r="AR16" i="88"/>
  <c r="AQ16" i="88"/>
  <c r="AP16" i="88"/>
  <c r="AO16" i="88"/>
  <c r="AN16" i="88"/>
  <c r="AM16" i="88"/>
  <c r="AL16" i="88"/>
  <c r="AK16" i="88"/>
  <c r="AJ16" i="88"/>
  <c r="AI16" i="88"/>
  <c r="AG16" i="88"/>
  <c r="P16" i="88"/>
  <c r="AS15" i="88"/>
  <c r="AR15" i="88"/>
  <c r="AQ15" i="88"/>
  <c r="AP15" i="88"/>
  <c r="AO15" i="88"/>
  <c r="AN15" i="88"/>
  <c r="AM15" i="88"/>
  <c r="AL15" i="88"/>
  <c r="AK15" i="88"/>
  <c r="AJ15" i="88"/>
  <c r="AI15" i="88"/>
  <c r="AG15" i="88"/>
  <c r="P15" i="88"/>
  <c r="AS14" i="88"/>
  <c r="AR14" i="88"/>
  <c r="AQ14" i="88"/>
  <c r="AP14" i="88"/>
  <c r="AO14" i="88"/>
  <c r="AN14" i="88"/>
  <c r="AM14" i="88"/>
  <c r="AL14" i="88"/>
  <c r="AK14" i="88"/>
  <c r="AJ14" i="88"/>
  <c r="AI14" i="88"/>
  <c r="AG14" i="88"/>
  <c r="P14" i="88"/>
  <c r="AS13" i="88"/>
  <c r="AR13" i="88"/>
  <c r="AQ13" i="88"/>
  <c r="AP13" i="88"/>
  <c r="AO13" i="88"/>
  <c r="AN13" i="88"/>
  <c r="AM13" i="88"/>
  <c r="AL13" i="88"/>
  <c r="AK13" i="88"/>
  <c r="AJ13" i="88"/>
  <c r="AI13" i="88"/>
  <c r="AG13" i="88"/>
  <c r="P13" i="88"/>
  <c r="AS12" i="88"/>
  <c r="AR12" i="88"/>
  <c r="AQ12" i="88"/>
  <c r="AP12" i="88"/>
  <c r="AO12" i="88"/>
  <c r="AN12" i="88"/>
  <c r="AM12" i="88"/>
  <c r="AL12" i="88"/>
  <c r="AK12" i="88"/>
  <c r="AJ12" i="88"/>
  <c r="AI12" i="88"/>
  <c r="AG12" i="88"/>
  <c r="P12" i="88"/>
  <c r="AS11" i="88"/>
  <c r="AR11" i="88"/>
  <c r="AQ11" i="88"/>
  <c r="AP11" i="88"/>
  <c r="AO11" i="88"/>
  <c r="AN11" i="88"/>
  <c r="AM11" i="88"/>
  <c r="AL11" i="88"/>
  <c r="AK11" i="88"/>
  <c r="AJ11" i="88"/>
  <c r="AI11" i="88"/>
  <c r="AG11" i="88"/>
  <c r="P11" i="88"/>
  <c r="AS10" i="88"/>
  <c r="AR10" i="88"/>
  <c r="AQ10" i="88"/>
  <c r="AP10" i="88"/>
  <c r="AO10" i="88"/>
  <c r="AN10" i="88"/>
  <c r="AM10" i="88"/>
  <c r="AL10" i="88"/>
  <c r="AK10" i="88"/>
  <c r="AJ10" i="88"/>
  <c r="AI10" i="88"/>
  <c r="AG10" i="88"/>
  <c r="P10" i="88"/>
  <c r="AS9" i="88"/>
  <c r="AR9" i="88"/>
  <c r="AQ9" i="88"/>
  <c r="AP9" i="88"/>
  <c r="AO9" i="88"/>
  <c r="AN9" i="88"/>
  <c r="AM9" i="88"/>
  <c r="AL9" i="88"/>
  <c r="AK9" i="88"/>
  <c r="AJ9" i="88"/>
  <c r="AI9" i="88"/>
  <c r="AG9" i="88"/>
  <c r="P9" i="88"/>
  <c r="AW8" i="88"/>
  <c r="AS8" i="88"/>
  <c r="AR8" i="88"/>
  <c r="AQ8" i="88"/>
  <c r="AP8" i="88"/>
  <c r="AO8" i="88"/>
  <c r="AN8" i="88"/>
  <c r="AM8" i="88"/>
  <c r="AL8" i="88"/>
  <c r="AK8" i="88"/>
  <c r="AJ8" i="88"/>
  <c r="AI8" i="88"/>
  <c r="AG8" i="88"/>
  <c r="P8" i="88"/>
  <c r="AS7" i="88"/>
  <c r="AR7" i="88"/>
  <c r="AQ7" i="88"/>
  <c r="AP7" i="88"/>
  <c r="AO7" i="88"/>
  <c r="AN7" i="88"/>
  <c r="AM7" i="88"/>
  <c r="AL7" i="88"/>
  <c r="AK7" i="88"/>
  <c r="AJ7" i="88"/>
  <c r="AI7" i="88"/>
  <c r="AG7" i="88"/>
  <c r="P7" i="88"/>
  <c r="T34" i="87"/>
  <c r="S34" i="87"/>
  <c r="F34" i="87"/>
  <c r="E34" i="87"/>
  <c r="D34" i="87"/>
  <c r="C34" i="87"/>
  <c r="B34" i="87"/>
  <c r="T32" i="87"/>
  <c r="S32" i="87"/>
  <c r="P32" i="87"/>
  <c r="Q33" i="87" s="1"/>
  <c r="O32" i="87"/>
  <c r="N32" i="87"/>
  <c r="M32" i="87"/>
  <c r="L32" i="87"/>
  <c r="K32" i="87"/>
  <c r="J32" i="87"/>
  <c r="I32" i="87"/>
  <c r="H32" i="87"/>
  <c r="G32" i="87"/>
  <c r="F32" i="87"/>
  <c r="E32" i="87"/>
  <c r="D32" i="87"/>
  <c r="C32" i="87"/>
  <c r="B32" i="87"/>
  <c r="T31" i="87"/>
  <c r="P31" i="87"/>
  <c r="O31" i="87"/>
  <c r="N31" i="87"/>
  <c r="M31" i="87"/>
  <c r="L31" i="87"/>
  <c r="K31" i="87"/>
  <c r="J31" i="87"/>
  <c r="I31" i="87"/>
  <c r="H31" i="87"/>
  <c r="G31" i="87"/>
  <c r="F31" i="87"/>
  <c r="E31" i="87"/>
  <c r="D31" i="87"/>
  <c r="C31" i="87"/>
  <c r="T29" i="87"/>
  <c r="P29" i="87"/>
  <c r="O29" i="87"/>
  <c r="N29" i="87"/>
  <c r="M29" i="87"/>
  <c r="L29" i="87"/>
  <c r="K29" i="87"/>
  <c r="J29" i="87"/>
  <c r="I29" i="87"/>
  <c r="H29" i="87"/>
  <c r="G29" i="87"/>
  <c r="F29" i="87"/>
  <c r="E29" i="87"/>
  <c r="D29" i="87"/>
  <c r="C29" i="87"/>
  <c r="T26" i="87"/>
  <c r="S26" i="87"/>
  <c r="R26" i="87"/>
  <c r="T23" i="87"/>
  <c r="S23" i="87"/>
  <c r="F23" i="87"/>
  <c r="E23" i="87"/>
  <c r="D23" i="87"/>
  <c r="C23" i="87"/>
  <c r="B23" i="87"/>
  <c r="T21" i="87"/>
  <c r="S21" i="87"/>
  <c r="P21" i="87"/>
  <c r="Q22" i="87" s="1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T20" i="87"/>
  <c r="P20" i="87"/>
  <c r="O20" i="87"/>
  <c r="N20" i="87"/>
  <c r="M20" i="87"/>
  <c r="L20" i="87"/>
  <c r="K20" i="87"/>
  <c r="J20" i="87"/>
  <c r="I20" i="87"/>
  <c r="H20" i="87"/>
  <c r="G20" i="87"/>
  <c r="F20" i="87"/>
  <c r="E20" i="87"/>
  <c r="D20" i="87"/>
  <c r="C20" i="87"/>
  <c r="AI19" i="87"/>
  <c r="AI18" i="87"/>
  <c r="P18" i="87"/>
  <c r="O18" i="87"/>
  <c r="N18" i="87"/>
  <c r="M18" i="87"/>
  <c r="L18" i="87"/>
  <c r="K18" i="87"/>
  <c r="J18" i="87"/>
  <c r="I18" i="87"/>
  <c r="H18" i="87"/>
  <c r="G18" i="87"/>
  <c r="F18" i="87"/>
  <c r="E18" i="87"/>
  <c r="D18" i="87"/>
  <c r="C18" i="87"/>
  <c r="AI17" i="87"/>
  <c r="AI16" i="87"/>
  <c r="AI15" i="87"/>
  <c r="T15" i="87"/>
  <c r="S15" i="87"/>
  <c r="R15" i="87"/>
  <c r="AI14" i="87"/>
  <c r="S14" i="87"/>
  <c r="S25" i="87" s="1"/>
  <c r="AI13" i="87"/>
  <c r="AI12" i="87"/>
  <c r="T12" i="87"/>
  <c r="S12" i="87"/>
  <c r="F12" i="87"/>
  <c r="E12" i="87"/>
  <c r="D12" i="87"/>
  <c r="C12" i="87"/>
  <c r="B12" i="87"/>
  <c r="AI11" i="87"/>
  <c r="AI10" i="87"/>
  <c r="T10" i="87"/>
  <c r="S10" i="87"/>
  <c r="P10" i="87"/>
  <c r="Q11" i="87" s="1"/>
  <c r="O10" i="87"/>
  <c r="N10" i="87"/>
  <c r="M10" i="87"/>
  <c r="L10" i="87"/>
  <c r="K10" i="87"/>
  <c r="I10" i="87"/>
  <c r="H10" i="87"/>
  <c r="G10" i="87"/>
  <c r="F10" i="87"/>
  <c r="E10" i="87"/>
  <c r="D10" i="87"/>
  <c r="C10" i="87"/>
  <c r="B10" i="87"/>
  <c r="AI9" i="87"/>
  <c r="T9" i="87"/>
  <c r="P9" i="87"/>
  <c r="O9" i="87"/>
  <c r="N9" i="87"/>
  <c r="M9" i="87"/>
  <c r="L9" i="87"/>
  <c r="K9" i="87"/>
  <c r="J9" i="87"/>
  <c r="I9" i="87"/>
  <c r="H9" i="87"/>
  <c r="G9" i="87"/>
  <c r="F9" i="87"/>
  <c r="E9" i="87"/>
  <c r="D9" i="87"/>
  <c r="C9" i="87"/>
  <c r="AI8" i="87"/>
  <c r="T7" i="87"/>
  <c r="P7" i="87"/>
  <c r="O7" i="87"/>
  <c r="N7" i="87"/>
  <c r="M7" i="87"/>
  <c r="L7" i="87"/>
  <c r="I7" i="87"/>
  <c r="H7" i="87"/>
  <c r="G7" i="87"/>
  <c r="F7" i="87"/>
  <c r="E7" i="87"/>
  <c r="D7" i="87"/>
  <c r="C7" i="87"/>
  <c r="J6" i="87"/>
  <c r="K7" i="87" s="1"/>
  <c r="AU64" i="89" l="1"/>
  <c r="AU67" i="89"/>
  <c r="AU23" i="88"/>
  <c r="AU65" i="89"/>
  <c r="P66" i="89"/>
  <c r="AU66" i="89"/>
  <c r="AU20" i="89"/>
  <c r="AU21" i="89"/>
  <c r="AU22" i="89"/>
  <c r="AU21" i="88"/>
  <c r="AU20" i="88"/>
  <c r="AU22" i="88"/>
  <c r="AP23" i="89"/>
  <c r="AK23" i="89"/>
  <c r="AS23" i="89"/>
  <c r="P67" i="89"/>
  <c r="AP22" i="89"/>
  <c r="AO65" i="89"/>
  <c r="AG23" i="89"/>
  <c r="AK43" i="88"/>
  <c r="AS43" i="88"/>
  <c r="AG45" i="89"/>
  <c r="P45" i="89"/>
  <c r="AW62" i="88"/>
  <c r="AG67" i="88"/>
  <c r="AV67" i="88"/>
  <c r="AG23" i="88"/>
  <c r="AV23" i="88"/>
  <c r="P23" i="88"/>
  <c r="AW61" i="88"/>
  <c r="P44" i="89"/>
  <c r="AG22" i="89"/>
  <c r="AG44" i="89"/>
  <c r="AG66" i="88"/>
  <c r="AO65" i="88"/>
  <c r="AG22" i="88"/>
  <c r="P22" i="88"/>
  <c r="E33" i="87"/>
  <c r="M33" i="87"/>
  <c r="P11" i="87"/>
  <c r="AM42" i="88"/>
  <c r="AN66" i="88"/>
  <c r="AL20" i="89"/>
  <c r="AN43" i="89"/>
  <c r="AG43" i="89"/>
  <c r="AG21" i="88"/>
  <c r="P43" i="89"/>
  <c r="AG65" i="88"/>
  <c r="P21" i="88"/>
  <c r="P65" i="89"/>
  <c r="AG21" i="89"/>
  <c r="AK20" i="88"/>
  <c r="AN42" i="89"/>
  <c r="AJ44" i="89"/>
  <c r="AR44" i="89"/>
  <c r="AK22" i="88"/>
  <c r="AS22" i="88"/>
  <c r="AI23" i="89"/>
  <c r="AK42" i="89"/>
  <c r="AS42" i="89"/>
  <c r="AO44" i="89"/>
  <c r="AJ66" i="89"/>
  <c r="AR66" i="89"/>
  <c r="AI67" i="89"/>
  <c r="AQ67" i="89"/>
  <c r="AM64" i="88"/>
  <c r="AP67" i="89"/>
  <c r="AP42" i="88"/>
  <c r="AI23" i="88"/>
  <c r="AK64" i="88"/>
  <c r="AS64" i="88"/>
  <c r="AJ65" i="88"/>
  <c r="AR65" i="88"/>
  <c r="AP67" i="88"/>
  <c r="AI20" i="88"/>
  <c r="AQ20" i="88"/>
  <c r="G33" i="87"/>
  <c r="O33" i="87"/>
  <c r="AP23" i="88"/>
  <c r="AQ42" i="88"/>
  <c r="AS45" i="88"/>
  <c r="P42" i="89"/>
  <c r="D11" i="87"/>
  <c r="J22" i="87"/>
  <c r="AM20" i="88"/>
  <c r="AP20" i="88"/>
  <c r="AS21" i="88"/>
  <c r="AL44" i="88"/>
  <c r="AQ66" i="88"/>
  <c r="AG20" i="89"/>
  <c r="AO42" i="89"/>
  <c r="AN66" i="89"/>
  <c r="AM23" i="89"/>
  <c r="AN20" i="89"/>
  <c r="AL64" i="89"/>
  <c r="AG64" i="88"/>
  <c r="AL65" i="88"/>
  <c r="AN67" i="88"/>
  <c r="AI67" i="88"/>
  <c r="AQ67" i="88"/>
  <c r="AN21" i="89"/>
  <c r="AL22" i="89"/>
  <c r="AJ23" i="89"/>
  <c r="AK45" i="89"/>
  <c r="AS45" i="89"/>
  <c r="AI65" i="89"/>
  <c r="AQ65" i="89"/>
  <c r="AK66" i="89"/>
  <c r="AS66" i="89"/>
  <c r="AJ67" i="89"/>
  <c r="AR67" i="89"/>
  <c r="AJ44" i="88"/>
  <c r="AR44" i="88"/>
  <c r="AJ64" i="88"/>
  <c r="AR64" i="88"/>
  <c r="AN64" i="88"/>
  <c r="AM65" i="88"/>
  <c r="AL66" i="88"/>
  <c r="AJ42" i="89"/>
  <c r="AR42" i="89"/>
  <c r="AN44" i="89"/>
  <c r="AM22" i="88"/>
  <c r="AK23" i="88"/>
  <c r="AS23" i="88"/>
  <c r="AK44" i="88"/>
  <c r="AS44" i="88"/>
  <c r="AL21" i="89"/>
  <c r="AP21" i="89"/>
  <c r="AW51" i="89"/>
  <c r="AG42" i="89"/>
  <c r="K22" i="87"/>
  <c r="AK21" i="88"/>
  <c r="AP22" i="88"/>
  <c r="C11" i="87"/>
  <c r="L11" i="87"/>
  <c r="H33" i="87"/>
  <c r="P33" i="87"/>
  <c r="AO20" i="88"/>
  <c r="AL21" i="88"/>
  <c r="AN44" i="88"/>
  <c r="AK45" i="88"/>
  <c r="AN45" i="88"/>
  <c r="AL64" i="88"/>
  <c r="AJ66" i="88"/>
  <c r="AL23" i="89"/>
  <c r="AM20" i="89"/>
  <c r="AP43" i="89"/>
  <c r="AM67" i="89"/>
  <c r="O11" i="87"/>
  <c r="D22" i="87"/>
  <c r="L22" i="87"/>
  <c r="C33" i="87"/>
  <c r="K33" i="87"/>
  <c r="AJ20" i="88"/>
  <c r="AL22" i="88"/>
  <c r="AJ23" i="88"/>
  <c r="AR23" i="88"/>
  <c r="AJ42" i="88"/>
  <c r="AR42" i="88"/>
  <c r="AI45" i="88"/>
  <c r="AQ45" i="88"/>
  <c r="AI66" i="88"/>
  <c r="AM66" i="88"/>
  <c r="AJ67" i="88"/>
  <c r="AR67" i="88"/>
  <c r="AO23" i="89"/>
  <c r="AM22" i="89"/>
  <c r="AO45" i="89"/>
  <c r="AN64" i="89"/>
  <c r="AL66" i="89"/>
  <c r="C22" i="87"/>
  <c r="AN23" i="89"/>
  <c r="AS20" i="88"/>
  <c r="AP21" i="88"/>
  <c r="AK42" i="88"/>
  <c r="AS42" i="88"/>
  <c r="AP43" i="88"/>
  <c r="AO45" i="88"/>
  <c r="AJ45" i="88"/>
  <c r="AR45" i="88"/>
  <c r="AK67" i="88"/>
  <c r="AS67" i="88"/>
  <c r="AN22" i="89"/>
  <c r="AK65" i="89"/>
  <c r="AS65" i="89"/>
  <c r="AN65" i="89"/>
  <c r="AM66" i="89"/>
  <c r="H11" i="87"/>
  <c r="F22" i="87"/>
  <c r="N22" i="87"/>
  <c r="AL20" i="88"/>
  <c r="AI21" i="88"/>
  <c r="AQ21" i="88"/>
  <c r="AN22" i="88"/>
  <c r="AI42" i="88"/>
  <c r="AP45" i="88"/>
  <c r="AI64" i="88"/>
  <c r="AQ64" i="88"/>
  <c r="AP65" i="88"/>
  <c r="AO66" i="88"/>
  <c r="AQ23" i="89"/>
  <c r="AJ20" i="89"/>
  <c r="AR20" i="89"/>
  <c r="AI21" i="89"/>
  <c r="AQ21" i="89"/>
  <c r="AJ43" i="89"/>
  <c r="AR43" i="89"/>
  <c r="AN45" i="89"/>
  <c r="AL65" i="89"/>
  <c r="H22" i="87"/>
  <c r="AO22" i="88"/>
  <c r="AJ43" i="88"/>
  <c r="AR43" i="88"/>
  <c r="AL45" i="88"/>
  <c r="AR23" i="89"/>
  <c r="AL44" i="89"/>
  <c r="J33" i="87"/>
  <c r="AN23" i="88"/>
  <c r="AN42" i="88"/>
  <c r="AP44" i="88"/>
  <c r="AO43" i="89"/>
  <c r="AM44" i="89"/>
  <c r="AO67" i="89"/>
  <c r="AW7" i="89"/>
  <c r="P42" i="88"/>
  <c r="AG20" i="88"/>
  <c r="P20" i="88"/>
  <c r="AU65" i="88"/>
  <c r="T33" i="87"/>
  <c r="E11" i="87"/>
  <c r="M11" i="87"/>
  <c r="I33" i="87"/>
  <c r="AJ21" i="88"/>
  <c r="AR21" i="88"/>
  <c r="AO23" i="88"/>
  <c r="AO43" i="88"/>
  <c r="F11" i="87"/>
  <c r="N11" i="87"/>
  <c r="G11" i="87"/>
  <c r="I22" i="87"/>
  <c r="F33" i="87"/>
  <c r="N33" i="87"/>
  <c r="AR20" i="88"/>
  <c r="AM23" i="88"/>
  <c r="AM43" i="88"/>
  <c r="AO44" i="88"/>
  <c r="AI44" i="88"/>
  <c r="AQ44" i="88"/>
  <c r="AU45" i="88"/>
  <c r="AW45" i="88" s="1"/>
  <c r="AO64" i="88"/>
  <c r="AK65" i="88"/>
  <c r="AS65" i="88"/>
  <c r="AP66" i="88"/>
  <c r="AJ21" i="89"/>
  <c r="AR21" i="89"/>
  <c r="AL42" i="89"/>
  <c r="AI43" i="89"/>
  <c r="AQ43" i="89"/>
  <c r="AK44" i="89"/>
  <c r="AS44" i="89"/>
  <c r="AP64" i="89"/>
  <c r="AQ23" i="88"/>
  <c r="AL42" i="88"/>
  <c r="AU42" i="88"/>
  <c r="AW42" i="88" s="1"/>
  <c r="AO42" i="88"/>
  <c r="AN43" i="88"/>
  <c r="AI43" i="88"/>
  <c r="AQ43" i="88"/>
  <c r="AM45" i="88"/>
  <c r="AP64" i="88"/>
  <c r="AL67" i="88"/>
  <c r="AO20" i="89"/>
  <c r="AK21" i="89"/>
  <c r="AS21" i="89"/>
  <c r="AO22" i="89"/>
  <c r="AM42" i="89"/>
  <c r="AL45" i="89"/>
  <c r="AP65" i="89"/>
  <c r="AK67" i="89"/>
  <c r="AS67" i="89"/>
  <c r="AR66" i="88"/>
  <c r="AM67" i="88"/>
  <c r="AP20" i="89"/>
  <c r="AP44" i="89"/>
  <c r="AJ45" i="89"/>
  <c r="AR45" i="89"/>
  <c r="AM45" i="89"/>
  <c r="AJ64" i="89"/>
  <c r="AR64" i="89"/>
  <c r="AL67" i="89"/>
  <c r="AM41" i="88"/>
  <c r="I11" i="87"/>
  <c r="AN21" i="88"/>
  <c r="AI22" i="88"/>
  <c r="AQ22" i="88"/>
  <c r="AU44" i="88"/>
  <c r="AN65" i="88"/>
  <c r="AK66" i="88"/>
  <c r="AS66" i="88"/>
  <c r="AI20" i="89"/>
  <c r="AQ20" i="89"/>
  <c r="AM21" i="89"/>
  <c r="AI22" i="89"/>
  <c r="AQ22" i="89"/>
  <c r="AL43" i="89"/>
  <c r="AI44" i="89"/>
  <c r="AQ44" i="89"/>
  <c r="AO64" i="89"/>
  <c r="AK64" i="89"/>
  <c r="AS64" i="89"/>
  <c r="AJ65" i="89"/>
  <c r="AR65" i="89"/>
  <c r="AO66" i="89"/>
  <c r="J10" i="87"/>
  <c r="J11" i="87" s="1"/>
  <c r="E22" i="87"/>
  <c r="M22" i="87"/>
  <c r="AN20" i="88"/>
  <c r="AO21" i="88"/>
  <c r="AJ22" i="88"/>
  <c r="AR22" i="88"/>
  <c r="AL23" i="88"/>
  <c r="AL43" i="88"/>
  <c r="AM44" i="88"/>
  <c r="AO67" i="88"/>
  <c r="AJ22" i="89"/>
  <c r="AR22" i="89"/>
  <c r="AP42" i="89"/>
  <c r="AM43" i="89"/>
  <c r="AP66" i="89"/>
  <c r="AN67" i="89"/>
  <c r="AM21" i="88"/>
  <c r="AK20" i="89"/>
  <c r="AS20" i="89"/>
  <c r="AO21" i="89"/>
  <c r="AK22" i="89"/>
  <c r="AS22" i="89"/>
  <c r="AI42" i="89"/>
  <c r="AQ42" i="89"/>
  <c r="AK43" i="89"/>
  <c r="AS43" i="89"/>
  <c r="AP45" i="89"/>
  <c r="P48" i="89"/>
  <c r="AG48" i="89" s="1"/>
  <c r="AW48" i="89" s="1"/>
  <c r="AI64" i="89"/>
  <c r="AQ64" i="89"/>
  <c r="AM64" i="89"/>
  <c r="AI66" i="89"/>
  <c r="AQ66" i="89"/>
  <c r="AI65" i="88"/>
  <c r="AQ65" i="88"/>
  <c r="AI45" i="89"/>
  <c r="AQ45" i="89"/>
  <c r="AM65" i="89"/>
  <c r="P22" i="87"/>
  <c r="AW29" i="89"/>
  <c r="AW63" i="89"/>
  <c r="AU63" i="88"/>
  <c r="AW63" i="88" s="1"/>
  <c r="AW51" i="88"/>
  <c r="AV41" i="88"/>
  <c r="AW41" i="88" s="1"/>
  <c r="AW29" i="88"/>
  <c r="AV19" i="88"/>
  <c r="AW19" i="88" s="1"/>
  <c r="AW7" i="88"/>
  <c r="AU67" i="88"/>
  <c r="AU64" i="88"/>
  <c r="AU66" i="88"/>
  <c r="AW66" i="88" s="1"/>
  <c r="AQ63" i="88"/>
  <c r="AU43" i="88"/>
  <c r="P41" i="88"/>
  <c r="AP41" i="88"/>
  <c r="AQ41" i="88"/>
  <c r="AO19" i="88"/>
  <c r="AN19" i="88"/>
  <c r="AI19" i="88"/>
  <c r="T22" i="87"/>
  <c r="T11" i="87"/>
  <c r="AW41" i="89"/>
  <c r="AG63" i="89"/>
  <c r="AW19" i="89"/>
  <c r="A41" i="89"/>
  <c r="D33" i="87"/>
  <c r="L33" i="87"/>
  <c r="G22" i="87"/>
  <c r="O22" i="87"/>
  <c r="J7" i="87"/>
  <c r="AW67" i="89" l="1"/>
  <c r="AW45" i="89"/>
  <c r="AW67" i="88"/>
  <c r="AW23" i="88"/>
  <c r="AW65" i="88"/>
  <c r="AW64" i="88"/>
  <c r="K11" i="87"/>
  <c r="AW20" i="88"/>
  <c r="L60" i="70"/>
  <c r="F60" i="70"/>
  <c r="B32" i="68"/>
  <c r="C32" i="68"/>
  <c r="H32" i="68"/>
  <c r="I32" i="68"/>
  <c r="N49" i="66"/>
  <c r="O49" i="66"/>
  <c r="N50" i="66"/>
  <c r="O50" i="66"/>
  <c r="L49" i="66"/>
  <c r="L50" i="66"/>
  <c r="F49" i="66"/>
  <c r="F50" i="66"/>
  <c r="N54" i="86"/>
  <c r="O54" i="86"/>
  <c r="L54" i="86"/>
  <c r="L55" i="86"/>
  <c r="L56" i="86"/>
  <c r="F54" i="86"/>
  <c r="F55" i="86"/>
  <c r="L83" i="68"/>
  <c r="N83" i="68"/>
  <c r="O83" i="68"/>
  <c r="F83" i="68"/>
  <c r="N56" i="86"/>
  <c r="O56" i="86"/>
  <c r="F56" i="86"/>
  <c r="N82" i="68"/>
  <c r="O82" i="68"/>
  <c r="L82" i="68"/>
  <c r="F82" i="68"/>
  <c r="N58" i="68"/>
  <c r="O58" i="68"/>
  <c r="N59" i="68"/>
  <c r="O59" i="68"/>
  <c r="L58" i="68"/>
  <c r="F58" i="68"/>
  <c r="I32" i="66"/>
  <c r="H32" i="66"/>
  <c r="N87" i="48"/>
  <c r="O87" i="48"/>
  <c r="N88" i="48"/>
  <c r="O88" i="48"/>
  <c r="L87" i="48"/>
  <c r="L88" i="48"/>
  <c r="F87" i="48"/>
  <c r="N51" i="48"/>
  <c r="O51" i="48"/>
  <c r="N52" i="48"/>
  <c r="O52" i="48"/>
  <c r="L51" i="48"/>
  <c r="L52" i="48"/>
  <c r="F51" i="48"/>
  <c r="F52" i="48"/>
  <c r="N52" i="47"/>
  <c r="O52" i="47"/>
  <c r="N53" i="47"/>
  <c r="O53" i="47"/>
  <c r="L52" i="47"/>
  <c r="L53" i="47"/>
  <c r="F52" i="47"/>
  <c r="N55" i="46"/>
  <c r="O55" i="46"/>
  <c r="N56" i="46"/>
  <c r="O56" i="46"/>
  <c r="L55" i="46"/>
  <c r="L56" i="46"/>
  <c r="F55" i="46"/>
  <c r="N54" i="36"/>
  <c r="O54" i="36"/>
  <c r="L54" i="36"/>
  <c r="F54" i="36"/>
  <c r="N52" i="86"/>
  <c r="O52" i="86"/>
  <c r="N53" i="86"/>
  <c r="O53" i="86"/>
  <c r="L52" i="86"/>
  <c r="L53" i="86"/>
  <c r="F52" i="86"/>
  <c r="F53" i="86"/>
  <c r="B61" i="68"/>
  <c r="C61" i="68"/>
  <c r="L56" i="83"/>
  <c r="L79" i="68"/>
  <c r="N79" i="68"/>
  <c r="O79" i="68"/>
  <c r="L80" i="68"/>
  <c r="N80" i="68"/>
  <c r="O80" i="68"/>
  <c r="F79" i="68"/>
  <c r="L48" i="66"/>
  <c r="N48" i="66"/>
  <c r="O48" i="66"/>
  <c r="F48" i="66"/>
  <c r="F86" i="48"/>
  <c r="L86" i="48"/>
  <c r="N86" i="48"/>
  <c r="O86" i="48"/>
  <c r="N54" i="47"/>
  <c r="O54" i="47"/>
  <c r="L54" i="47"/>
  <c r="F54" i="47"/>
  <c r="N55" i="81"/>
  <c r="O55" i="81"/>
  <c r="L55" i="81"/>
  <c r="L56" i="81"/>
  <c r="F55" i="81"/>
  <c r="L57" i="3"/>
  <c r="N57" i="3"/>
  <c r="O57" i="3"/>
  <c r="L58" i="3"/>
  <c r="N58" i="3"/>
  <c r="O58" i="3"/>
  <c r="F57" i="3"/>
  <c r="N57" i="70"/>
  <c r="O57" i="70"/>
  <c r="L57" i="70"/>
  <c r="N54" i="66"/>
  <c r="O54" i="66"/>
  <c r="L54" i="66"/>
  <c r="F54" i="66"/>
  <c r="B61" i="48"/>
  <c r="C61" i="48"/>
  <c r="N55" i="47"/>
  <c r="O55" i="47"/>
  <c r="L55" i="47"/>
  <c r="F55" i="47"/>
  <c r="N59" i="86"/>
  <c r="O59" i="86"/>
  <c r="L59" i="86"/>
  <c r="F59" i="86"/>
  <c r="P54" i="86" l="1"/>
  <c r="P52" i="47"/>
  <c r="P54" i="36"/>
  <c r="P50" i="66"/>
  <c r="P49" i="66"/>
  <c r="P56" i="86"/>
  <c r="P83" i="68"/>
  <c r="P82" i="68"/>
  <c r="P59" i="68"/>
  <c r="P87" i="48"/>
  <c r="P51" i="48"/>
  <c r="P48" i="66"/>
  <c r="P88" i="48"/>
  <c r="P52" i="86"/>
  <c r="P56" i="46"/>
  <c r="P55" i="46"/>
  <c r="P55" i="81"/>
  <c r="P58" i="68"/>
  <c r="P52" i="48"/>
  <c r="P53" i="47"/>
  <c r="P53" i="86"/>
  <c r="P79" i="68"/>
  <c r="P54" i="47"/>
  <c r="P58" i="3"/>
  <c r="P80" i="68"/>
  <c r="P86" i="48"/>
  <c r="P59" i="86"/>
  <c r="P57" i="3"/>
  <c r="P54" i="66"/>
  <c r="P55" i="47"/>
  <c r="P57" i="70"/>
  <c r="F55" i="70" l="1"/>
  <c r="N77" i="68"/>
  <c r="O77" i="68"/>
  <c r="N78" i="68"/>
  <c r="O78" i="68"/>
  <c r="L77" i="68"/>
  <c r="L78" i="68"/>
  <c r="F77" i="68"/>
  <c r="I61" i="68"/>
  <c r="H61" i="68"/>
  <c r="N27" i="68"/>
  <c r="O27" i="68"/>
  <c r="L27" i="68"/>
  <c r="F27" i="68"/>
  <c r="N57" i="47"/>
  <c r="O57" i="47"/>
  <c r="N59" i="47"/>
  <c r="O59" i="47"/>
  <c r="L57" i="47"/>
  <c r="L59" i="47"/>
  <c r="F57" i="47"/>
  <c r="F56" i="46"/>
  <c r="F56" i="81"/>
  <c r="N56" i="81"/>
  <c r="O56" i="81"/>
  <c r="N53" i="36"/>
  <c r="O53" i="36"/>
  <c r="L53" i="36"/>
  <c r="F53" i="36"/>
  <c r="N87" i="86"/>
  <c r="O87" i="86"/>
  <c r="N90" i="86"/>
  <c r="O90" i="86"/>
  <c r="N91" i="86"/>
  <c r="O91" i="86"/>
  <c r="L87" i="86"/>
  <c r="L90" i="86"/>
  <c r="F87" i="86"/>
  <c r="F90" i="86"/>
  <c r="N58" i="86"/>
  <c r="O58" i="86"/>
  <c r="L58" i="86"/>
  <c r="F58" i="86"/>
  <c r="N93" i="3"/>
  <c r="O93" i="3"/>
  <c r="N94" i="3"/>
  <c r="O94" i="3"/>
  <c r="L93" i="3"/>
  <c r="F93" i="3"/>
  <c r="N55" i="3"/>
  <c r="O55" i="3"/>
  <c r="L55" i="3"/>
  <c r="F55" i="3"/>
  <c r="P91" i="86" l="1"/>
  <c r="P27" i="68"/>
  <c r="P90" i="86"/>
  <c r="P55" i="3"/>
  <c r="P94" i="3"/>
  <c r="P56" i="81"/>
  <c r="P58" i="86"/>
  <c r="P59" i="47"/>
  <c r="P53" i="36"/>
  <c r="P77" i="68"/>
  <c r="P78" i="68"/>
  <c r="P57" i="47"/>
  <c r="P87" i="86"/>
  <c r="P93" i="3"/>
  <c r="L58" i="83"/>
  <c r="N70" i="66"/>
  <c r="O70" i="66"/>
  <c r="N71" i="66"/>
  <c r="O71" i="66"/>
  <c r="L70" i="66"/>
  <c r="L71" i="66"/>
  <c r="F70" i="66"/>
  <c r="N20" i="66"/>
  <c r="O20" i="66"/>
  <c r="N21" i="66"/>
  <c r="O21" i="66"/>
  <c r="N31" i="66"/>
  <c r="O31" i="66"/>
  <c r="L20" i="66"/>
  <c r="L21" i="66"/>
  <c r="L31" i="66"/>
  <c r="F20" i="66"/>
  <c r="F21" i="66"/>
  <c r="F31" i="66"/>
  <c r="N50" i="48"/>
  <c r="O50" i="48"/>
  <c r="L50" i="48"/>
  <c r="F50" i="48"/>
  <c r="N31" i="48"/>
  <c r="O31" i="48"/>
  <c r="L31" i="48"/>
  <c r="F31" i="48"/>
  <c r="N57" i="81"/>
  <c r="O57" i="81"/>
  <c r="L57" i="81"/>
  <c r="F57" i="81"/>
  <c r="F92" i="86"/>
  <c r="L92" i="86"/>
  <c r="N92" i="86"/>
  <c r="O92" i="86"/>
  <c r="B61" i="86"/>
  <c r="C61" i="86"/>
  <c r="F54" i="3"/>
  <c r="N54" i="3"/>
  <c r="O54" i="3"/>
  <c r="L54" i="3"/>
  <c r="N84" i="68"/>
  <c r="O84" i="68"/>
  <c r="N85" i="68"/>
  <c r="O85" i="68"/>
  <c r="N86" i="68"/>
  <c r="O86" i="68"/>
  <c r="N87" i="68"/>
  <c r="O87" i="68"/>
  <c r="N88" i="68"/>
  <c r="O88" i="68"/>
  <c r="N89" i="68"/>
  <c r="O89" i="68"/>
  <c r="N90" i="68"/>
  <c r="O90" i="68"/>
  <c r="L84" i="68"/>
  <c r="L85" i="68"/>
  <c r="L86" i="68"/>
  <c r="L87" i="68"/>
  <c r="L88" i="68"/>
  <c r="L89" i="68"/>
  <c r="L90" i="68"/>
  <c r="F81" i="68"/>
  <c r="F84" i="68"/>
  <c r="F85" i="68"/>
  <c r="F86" i="68"/>
  <c r="F87" i="68"/>
  <c r="F88" i="68"/>
  <c r="F89" i="68"/>
  <c r="F90" i="68"/>
  <c r="N68" i="66"/>
  <c r="O68" i="66"/>
  <c r="N69" i="66"/>
  <c r="O69" i="66"/>
  <c r="L68" i="66"/>
  <c r="L69" i="66"/>
  <c r="F68" i="66"/>
  <c r="F69" i="66"/>
  <c r="F71" i="66"/>
  <c r="N16" i="66"/>
  <c r="O16" i="66"/>
  <c r="N17" i="66"/>
  <c r="O17" i="66"/>
  <c r="N18" i="66"/>
  <c r="O18" i="66"/>
  <c r="N19" i="66"/>
  <c r="O19" i="66"/>
  <c r="L16" i="66"/>
  <c r="L17" i="66"/>
  <c r="L18" i="66"/>
  <c r="L19" i="66"/>
  <c r="F16" i="66"/>
  <c r="N60" i="48"/>
  <c r="O60" i="48"/>
  <c r="L60" i="48"/>
  <c r="F60" i="48"/>
  <c r="N52" i="36"/>
  <c r="O52" i="36"/>
  <c r="L52" i="36"/>
  <c r="F52" i="36"/>
  <c r="N84" i="86"/>
  <c r="O84" i="86"/>
  <c r="N85" i="86"/>
  <c r="O85" i="86"/>
  <c r="L84" i="86"/>
  <c r="F84" i="86"/>
  <c r="F52" i="3"/>
  <c r="N52" i="3"/>
  <c r="O52" i="3"/>
  <c r="L52" i="3"/>
  <c r="L94" i="83"/>
  <c r="F93" i="83"/>
  <c r="F94" i="83"/>
  <c r="N75" i="83"/>
  <c r="O75" i="83"/>
  <c r="L75" i="83"/>
  <c r="F75" i="83"/>
  <c r="P20" i="66" l="1"/>
  <c r="P50" i="48"/>
  <c r="P31" i="66"/>
  <c r="P57" i="81"/>
  <c r="P52" i="36"/>
  <c r="P92" i="86"/>
  <c r="P75" i="83"/>
  <c r="P88" i="68"/>
  <c r="P84" i="68"/>
  <c r="P70" i="66"/>
  <c r="P19" i="66"/>
  <c r="P21" i="66"/>
  <c r="P87" i="68"/>
  <c r="P89" i="68"/>
  <c r="P85" i="68"/>
  <c r="P71" i="66"/>
  <c r="P60" i="48"/>
  <c r="P31" i="48"/>
  <c r="P84" i="86"/>
  <c r="P54" i="3"/>
  <c r="P18" i="66"/>
  <c r="P85" i="86"/>
  <c r="P52" i="3"/>
  <c r="P90" i="68"/>
  <c r="P86" i="68"/>
  <c r="P69" i="66"/>
  <c r="P68" i="66"/>
  <c r="P16" i="66"/>
  <c r="P17" i="66"/>
  <c r="N81" i="68" l="1"/>
  <c r="O81" i="68"/>
  <c r="L81" i="68"/>
  <c r="D39" i="68"/>
  <c r="D40" i="68"/>
  <c r="D41" i="68"/>
  <c r="D42" i="68"/>
  <c r="D43" i="68"/>
  <c r="D44" i="68"/>
  <c r="D45" i="68"/>
  <c r="D46" i="68"/>
  <c r="D47" i="68"/>
  <c r="D48" i="68"/>
  <c r="D49" i="68"/>
  <c r="D50" i="68"/>
  <c r="D51" i="68"/>
  <c r="D52" i="68"/>
  <c r="D53" i="68"/>
  <c r="D54" i="68"/>
  <c r="D55" i="68"/>
  <c r="D56" i="68"/>
  <c r="D57" i="68"/>
  <c r="D58" i="68"/>
  <c r="D59" i="68"/>
  <c r="D60" i="68"/>
  <c r="L59" i="68"/>
  <c r="L60" i="68"/>
  <c r="N57" i="68"/>
  <c r="O57" i="68"/>
  <c r="N60" i="68"/>
  <c r="O60" i="68"/>
  <c r="F59" i="68"/>
  <c r="N67" i="66"/>
  <c r="O67" i="66"/>
  <c r="L67" i="66"/>
  <c r="N62" i="66"/>
  <c r="O62" i="66"/>
  <c r="L62" i="66"/>
  <c r="F64" i="66"/>
  <c r="F67" i="66"/>
  <c r="F62" i="66"/>
  <c r="N9" i="66"/>
  <c r="O9" i="66"/>
  <c r="N10" i="66"/>
  <c r="O10" i="66"/>
  <c r="O11" i="66"/>
  <c r="N12" i="66"/>
  <c r="O12" i="66"/>
  <c r="N13" i="66"/>
  <c r="O13" i="66"/>
  <c r="N14" i="66"/>
  <c r="O14" i="66"/>
  <c r="N15" i="66"/>
  <c r="O15" i="66"/>
  <c r="L8" i="66"/>
  <c r="L9" i="66"/>
  <c r="L10" i="66"/>
  <c r="L12" i="66"/>
  <c r="L13" i="66"/>
  <c r="L14" i="66"/>
  <c r="L15" i="66"/>
  <c r="F9" i="66"/>
  <c r="F10" i="66"/>
  <c r="F12" i="66"/>
  <c r="F13" i="66"/>
  <c r="F14" i="66"/>
  <c r="F15" i="66"/>
  <c r="F17" i="66"/>
  <c r="F18" i="66"/>
  <c r="F19" i="66"/>
  <c r="N89" i="48"/>
  <c r="O89" i="48"/>
  <c r="N90" i="48"/>
  <c r="O90" i="48"/>
  <c r="N91" i="48"/>
  <c r="O91" i="48"/>
  <c r="N92" i="48"/>
  <c r="O92" i="48"/>
  <c r="N93" i="48"/>
  <c r="O93" i="48"/>
  <c r="N94" i="48"/>
  <c r="O94" i="48"/>
  <c r="L89" i="48"/>
  <c r="L90" i="48"/>
  <c r="L91" i="48"/>
  <c r="L92" i="48"/>
  <c r="L93" i="48"/>
  <c r="L94" i="48"/>
  <c r="F89" i="48"/>
  <c r="F90" i="48"/>
  <c r="F91" i="48"/>
  <c r="F92" i="48"/>
  <c r="F93" i="48"/>
  <c r="F94" i="48"/>
  <c r="F85" i="48"/>
  <c r="N85" i="48"/>
  <c r="O85" i="48"/>
  <c r="L85" i="48"/>
  <c r="N58" i="48"/>
  <c r="O58" i="48"/>
  <c r="L58" i="48"/>
  <c r="L59" i="48"/>
  <c r="F58" i="48"/>
  <c r="N88" i="47"/>
  <c r="O88" i="47"/>
  <c r="L88" i="47"/>
  <c r="F88" i="47"/>
  <c r="N60" i="46"/>
  <c r="O60" i="46"/>
  <c r="L60" i="46"/>
  <c r="F60" i="46"/>
  <c r="P94" i="48" l="1"/>
  <c r="P90" i="48"/>
  <c r="P58" i="48"/>
  <c r="P60" i="46"/>
  <c r="P81" i="68"/>
  <c r="P67" i="66"/>
  <c r="P62" i="66"/>
  <c r="P15" i="66"/>
  <c r="P12" i="66"/>
  <c r="P13" i="66"/>
  <c r="P14" i="66"/>
  <c r="P10" i="66"/>
  <c r="P93" i="48"/>
  <c r="P89" i="48"/>
  <c r="P85" i="48"/>
  <c r="P92" i="48"/>
  <c r="P88" i="47"/>
  <c r="P9" i="66"/>
  <c r="P91" i="48"/>
  <c r="P60" i="68"/>
  <c r="P57" i="68"/>
  <c r="L22" i="83" l="1"/>
  <c r="N22" i="83"/>
  <c r="O22" i="83"/>
  <c r="F22" i="83"/>
  <c r="J47" i="2"/>
  <c r="I47" i="2"/>
  <c r="D47" i="2"/>
  <c r="C47" i="2"/>
  <c r="J27" i="2"/>
  <c r="I27" i="2"/>
  <c r="D27" i="2"/>
  <c r="C27" i="2"/>
  <c r="J7" i="2"/>
  <c r="I7" i="2"/>
  <c r="N70" i="86"/>
  <c r="O70" i="86"/>
  <c r="F70" i="86"/>
  <c r="L70" i="86"/>
  <c r="G7" i="2" l="1"/>
  <c r="P22" i="83"/>
  <c r="P70" i="86"/>
  <c r="O47" i="2"/>
  <c r="G27" i="2"/>
  <c r="M47" i="2"/>
  <c r="P47" i="2"/>
  <c r="G47" i="2"/>
  <c r="P27" i="2"/>
  <c r="M27" i="2"/>
  <c r="O27" i="2"/>
  <c r="M7" i="2"/>
  <c r="P7" i="2"/>
  <c r="O7" i="2"/>
  <c r="O96" i="86"/>
  <c r="N96" i="86"/>
  <c r="L96" i="86"/>
  <c r="F96" i="86"/>
  <c r="I95" i="86"/>
  <c r="H95" i="86"/>
  <c r="D95" i="86"/>
  <c r="K94" i="86"/>
  <c r="F94" i="86"/>
  <c r="E94" i="86"/>
  <c r="D94" i="86"/>
  <c r="K93" i="86"/>
  <c r="E93" i="86"/>
  <c r="D93" i="86"/>
  <c r="K92" i="86"/>
  <c r="E92" i="86"/>
  <c r="D92" i="86"/>
  <c r="K91" i="86"/>
  <c r="E91" i="86"/>
  <c r="D91" i="86"/>
  <c r="K90" i="86"/>
  <c r="E90" i="86"/>
  <c r="D90" i="86"/>
  <c r="K89" i="86"/>
  <c r="E89" i="86"/>
  <c r="D89" i="86"/>
  <c r="K88" i="86"/>
  <c r="E88" i="86"/>
  <c r="D88" i="86"/>
  <c r="K87" i="86"/>
  <c r="E87" i="86"/>
  <c r="D87" i="86"/>
  <c r="O86" i="86"/>
  <c r="N86" i="86"/>
  <c r="L86" i="86"/>
  <c r="K86" i="86"/>
  <c r="F86" i="86"/>
  <c r="E86" i="86"/>
  <c r="D86" i="86"/>
  <c r="L85" i="86"/>
  <c r="K85" i="86"/>
  <c r="F85" i="86"/>
  <c r="E85" i="86"/>
  <c r="D85" i="86"/>
  <c r="K84" i="86"/>
  <c r="E84" i="86"/>
  <c r="D84" i="86"/>
  <c r="O83" i="86"/>
  <c r="N83" i="86"/>
  <c r="L83" i="86"/>
  <c r="K83" i="86"/>
  <c r="F83" i="86"/>
  <c r="E83" i="86"/>
  <c r="D83" i="86"/>
  <c r="O82" i="86"/>
  <c r="K82" i="86"/>
  <c r="E82" i="86"/>
  <c r="D82" i="86"/>
  <c r="O81" i="86"/>
  <c r="N81" i="86"/>
  <c r="L81" i="86"/>
  <c r="K81" i="86"/>
  <c r="F81" i="86"/>
  <c r="E81" i="86"/>
  <c r="D81" i="86"/>
  <c r="O80" i="86"/>
  <c r="N80" i="86"/>
  <c r="L80" i="86"/>
  <c r="K80" i="86"/>
  <c r="F80" i="86"/>
  <c r="E80" i="86"/>
  <c r="D80" i="86"/>
  <c r="O79" i="86"/>
  <c r="K79" i="86"/>
  <c r="E79" i="86"/>
  <c r="D79" i="86"/>
  <c r="O78" i="86"/>
  <c r="N78" i="86"/>
  <c r="L78" i="86"/>
  <c r="K78" i="86"/>
  <c r="F78" i="86"/>
  <c r="E78" i="86"/>
  <c r="D78" i="86"/>
  <c r="O77" i="86"/>
  <c r="N77" i="86"/>
  <c r="L77" i="86"/>
  <c r="K77" i="86"/>
  <c r="F77" i="86"/>
  <c r="E77" i="86"/>
  <c r="D77" i="86"/>
  <c r="O76" i="86"/>
  <c r="N76" i="86"/>
  <c r="L76" i="86"/>
  <c r="K76" i="86"/>
  <c r="F76" i="86"/>
  <c r="E76" i="86"/>
  <c r="D76" i="86"/>
  <c r="O75" i="86"/>
  <c r="N75" i="86"/>
  <c r="L75" i="86"/>
  <c r="K75" i="86"/>
  <c r="F75" i="86"/>
  <c r="E75" i="86"/>
  <c r="D75" i="86"/>
  <c r="O74" i="86"/>
  <c r="N74" i="86"/>
  <c r="L74" i="86"/>
  <c r="K74" i="86"/>
  <c r="F74" i="86"/>
  <c r="E74" i="86"/>
  <c r="D74" i="86"/>
  <c r="O73" i="86"/>
  <c r="N73" i="86"/>
  <c r="L73" i="86"/>
  <c r="K73" i="86"/>
  <c r="F73" i="86"/>
  <c r="E73" i="86"/>
  <c r="D73" i="86"/>
  <c r="O72" i="86"/>
  <c r="N72" i="86"/>
  <c r="L72" i="86"/>
  <c r="K72" i="86"/>
  <c r="F72" i="86"/>
  <c r="E72" i="86"/>
  <c r="D72" i="86"/>
  <c r="O71" i="86"/>
  <c r="N71" i="86"/>
  <c r="L71" i="86"/>
  <c r="K71" i="86"/>
  <c r="F71" i="86"/>
  <c r="E71" i="86"/>
  <c r="D71" i="86"/>
  <c r="K70" i="86"/>
  <c r="E70" i="86"/>
  <c r="D70" i="86"/>
  <c r="O69" i="86"/>
  <c r="N69" i="86"/>
  <c r="L69" i="86"/>
  <c r="K69" i="86"/>
  <c r="F69" i="86"/>
  <c r="E69" i="86"/>
  <c r="D69" i="86"/>
  <c r="O68" i="86"/>
  <c r="N68" i="86"/>
  <c r="L68" i="86"/>
  <c r="K68" i="86"/>
  <c r="F68" i="86"/>
  <c r="E68" i="86"/>
  <c r="D68" i="86"/>
  <c r="C67" i="86"/>
  <c r="K67" i="86" s="1"/>
  <c r="B67" i="86"/>
  <c r="J67" i="86" s="1"/>
  <c r="F66" i="86"/>
  <c r="L66" i="86" s="1"/>
  <c r="P66" i="86" s="1"/>
  <c r="O62" i="86"/>
  <c r="N62" i="86"/>
  <c r="L62" i="86"/>
  <c r="K62" i="86"/>
  <c r="J62" i="86"/>
  <c r="F62" i="86"/>
  <c r="I61" i="86"/>
  <c r="K61" i="86" s="1"/>
  <c r="H61" i="86"/>
  <c r="J61" i="86" s="1"/>
  <c r="O60" i="86"/>
  <c r="N60" i="86"/>
  <c r="L60" i="86"/>
  <c r="K60" i="86"/>
  <c r="J60" i="86"/>
  <c r="F60" i="86"/>
  <c r="E60" i="86"/>
  <c r="D60" i="86"/>
  <c r="K59" i="86"/>
  <c r="J59" i="86"/>
  <c r="E59" i="86"/>
  <c r="D59" i="86"/>
  <c r="K58" i="86"/>
  <c r="J58" i="86"/>
  <c r="E58" i="86"/>
  <c r="D58" i="86"/>
  <c r="K57" i="86"/>
  <c r="J57" i="86"/>
  <c r="E57" i="86"/>
  <c r="D57" i="86"/>
  <c r="K56" i="86"/>
  <c r="J56" i="86"/>
  <c r="E56" i="86"/>
  <c r="D56" i="86"/>
  <c r="O55" i="86"/>
  <c r="N55" i="86"/>
  <c r="K55" i="86"/>
  <c r="J55" i="86"/>
  <c r="E55" i="86"/>
  <c r="D55" i="86"/>
  <c r="K54" i="86"/>
  <c r="J54" i="86"/>
  <c r="E54" i="86"/>
  <c r="D54" i="86"/>
  <c r="K53" i="86"/>
  <c r="J53" i="86"/>
  <c r="E53" i="86"/>
  <c r="D53" i="86"/>
  <c r="K52" i="86"/>
  <c r="J52" i="86"/>
  <c r="E52" i="86"/>
  <c r="D52" i="86"/>
  <c r="O51" i="86"/>
  <c r="N51" i="86"/>
  <c r="L51" i="86"/>
  <c r="K51" i="86"/>
  <c r="J51" i="86"/>
  <c r="F51" i="86"/>
  <c r="E51" i="86"/>
  <c r="D51" i="86"/>
  <c r="O50" i="86"/>
  <c r="N50" i="86"/>
  <c r="L50" i="86"/>
  <c r="K50" i="86"/>
  <c r="J50" i="86"/>
  <c r="F50" i="86"/>
  <c r="E50" i="86"/>
  <c r="D50" i="86"/>
  <c r="O49" i="86"/>
  <c r="N49" i="86"/>
  <c r="L49" i="86"/>
  <c r="K49" i="86"/>
  <c r="J49" i="86"/>
  <c r="F49" i="86"/>
  <c r="E49" i="86"/>
  <c r="D49" i="86"/>
  <c r="O48" i="86"/>
  <c r="N48" i="86"/>
  <c r="L48" i="86"/>
  <c r="K48" i="86"/>
  <c r="J48" i="86"/>
  <c r="F48" i="86"/>
  <c r="E48" i="86"/>
  <c r="D48" i="86"/>
  <c r="O47" i="86"/>
  <c r="N47" i="86"/>
  <c r="L47" i="86"/>
  <c r="K47" i="86"/>
  <c r="J47" i="86"/>
  <c r="F47" i="86"/>
  <c r="E47" i="86"/>
  <c r="D47" i="86"/>
  <c r="O46" i="86"/>
  <c r="N46" i="86"/>
  <c r="L46" i="86"/>
  <c r="K46" i="86"/>
  <c r="J46" i="86"/>
  <c r="F46" i="86"/>
  <c r="E46" i="86"/>
  <c r="D46" i="86"/>
  <c r="O45" i="86"/>
  <c r="N45" i="86"/>
  <c r="L45" i="86"/>
  <c r="K45" i="86"/>
  <c r="J45" i="86"/>
  <c r="F45" i="86"/>
  <c r="E45" i="86"/>
  <c r="D45" i="86"/>
  <c r="O44" i="86"/>
  <c r="N44" i="86"/>
  <c r="L44" i="86"/>
  <c r="K44" i="86"/>
  <c r="J44" i="86"/>
  <c r="F44" i="86"/>
  <c r="E44" i="86"/>
  <c r="D44" i="86"/>
  <c r="O43" i="86"/>
  <c r="N43" i="86"/>
  <c r="L43" i="86"/>
  <c r="K43" i="86"/>
  <c r="J43" i="86"/>
  <c r="F43" i="86"/>
  <c r="E43" i="86"/>
  <c r="D43" i="86"/>
  <c r="O42" i="86"/>
  <c r="N42" i="86"/>
  <c r="L42" i="86"/>
  <c r="K42" i="86"/>
  <c r="J42" i="86"/>
  <c r="F42" i="86"/>
  <c r="E42" i="86"/>
  <c r="D42" i="86"/>
  <c r="O41" i="86"/>
  <c r="N41" i="86"/>
  <c r="L41" i="86"/>
  <c r="K41" i="86"/>
  <c r="J41" i="86"/>
  <c r="F41" i="86"/>
  <c r="E41" i="86"/>
  <c r="D41" i="86"/>
  <c r="O40" i="86"/>
  <c r="N40" i="86"/>
  <c r="L40" i="86"/>
  <c r="K40" i="86"/>
  <c r="J40" i="86"/>
  <c r="F40" i="86"/>
  <c r="E40" i="86"/>
  <c r="D40" i="86"/>
  <c r="O39" i="86"/>
  <c r="N39" i="86"/>
  <c r="L39" i="86"/>
  <c r="K39" i="86"/>
  <c r="J39" i="86"/>
  <c r="F39" i="86"/>
  <c r="E39" i="86"/>
  <c r="D39" i="86"/>
  <c r="L38" i="86"/>
  <c r="L67" i="86" s="1"/>
  <c r="F38" i="86"/>
  <c r="F67" i="86" s="1"/>
  <c r="C38" i="86"/>
  <c r="O38" i="86" s="1"/>
  <c r="B38" i="86"/>
  <c r="N38" i="86" s="1"/>
  <c r="F37" i="86"/>
  <c r="P37" i="86" s="1"/>
  <c r="B37" i="86"/>
  <c r="B66" i="86" s="1"/>
  <c r="O33" i="86"/>
  <c r="N33" i="86"/>
  <c r="L33" i="86"/>
  <c r="F33" i="86"/>
  <c r="I32" i="86"/>
  <c r="H32" i="86"/>
  <c r="J32" i="86" s="1"/>
  <c r="C32" i="86"/>
  <c r="E32" i="86" s="1"/>
  <c r="B32" i="86"/>
  <c r="O31" i="86"/>
  <c r="N31" i="86"/>
  <c r="L31" i="86"/>
  <c r="K31" i="86"/>
  <c r="J31" i="86"/>
  <c r="F31" i="86"/>
  <c r="E31" i="86"/>
  <c r="D31" i="86"/>
  <c r="O30" i="86"/>
  <c r="K30" i="86"/>
  <c r="J30" i="86"/>
  <c r="E30" i="86"/>
  <c r="D30" i="86"/>
  <c r="O29" i="86"/>
  <c r="N29" i="86"/>
  <c r="L29" i="86"/>
  <c r="K29" i="86"/>
  <c r="J29" i="86"/>
  <c r="F29" i="86"/>
  <c r="E29" i="86"/>
  <c r="D29" i="86"/>
  <c r="O28" i="86"/>
  <c r="N28" i="86"/>
  <c r="L28" i="86"/>
  <c r="K28" i="86"/>
  <c r="J28" i="86"/>
  <c r="F28" i="86"/>
  <c r="E28" i="86"/>
  <c r="D28" i="86"/>
  <c r="O27" i="86"/>
  <c r="N27" i="86"/>
  <c r="L27" i="86"/>
  <c r="K27" i="86"/>
  <c r="J27" i="86"/>
  <c r="F27" i="86"/>
  <c r="E27" i="86"/>
  <c r="D27" i="86"/>
  <c r="O26" i="86"/>
  <c r="N26" i="86"/>
  <c r="L26" i="86"/>
  <c r="K26" i="86"/>
  <c r="J26" i="86"/>
  <c r="F26" i="86"/>
  <c r="E26" i="86"/>
  <c r="D26" i="86"/>
  <c r="O25" i="86"/>
  <c r="N25" i="86"/>
  <c r="L25" i="86"/>
  <c r="K25" i="86"/>
  <c r="J25" i="86"/>
  <c r="F25" i="86"/>
  <c r="E25" i="86"/>
  <c r="D25" i="86"/>
  <c r="O24" i="86"/>
  <c r="N24" i="86"/>
  <c r="L24" i="86"/>
  <c r="K24" i="86"/>
  <c r="J24" i="86"/>
  <c r="F24" i="86"/>
  <c r="E24" i="86"/>
  <c r="D24" i="86"/>
  <c r="O23" i="86"/>
  <c r="N23" i="86"/>
  <c r="L23" i="86"/>
  <c r="K23" i="86"/>
  <c r="J23" i="86"/>
  <c r="F23" i="86"/>
  <c r="E23" i="86"/>
  <c r="D23" i="86"/>
  <c r="O22" i="86"/>
  <c r="N22" i="86"/>
  <c r="L22" i="86"/>
  <c r="K22" i="86"/>
  <c r="J22" i="86"/>
  <c r="F22" i="86"/>
  <c r="E22" i="86"/>
  <c r="D22" i="86"/>
  <c r="O21" i="86"/>
  <c r="N21" i="86"/>
  <c r="L21" i="86"/>
  <c r="K21" i="86"/>
  <c r="J21" i="86"/>
  <c r="F21" i="86"/>
  <c r="E21" i="86"/>
  <c r="D21" i="86"/>
  <c r="O20" i="86"/>
  <c r="N20" i="86"/>
  <c r="L20" i="86"/>
  <c r="K20" i="86"/>
  <c r="J20" i="86"/>
  <c r="F20" i="86"/>
  <c r="E20" i="86"/>
  <c r="D20" i="86"/>
  <c r="O19" i="86"/>
  <c r="N19" i="86"/>
  <c r="L19" i="86"/>
  <c r="K19" i="86"/>
  <c r="J19" i="86"/>
  <c r="F19" i="86"/>
  <c r="E19" i="86"/>
  <c r="D19" i="86"/>
  <c r="O18" i="86"/>
  <c r="N18" i="86"/>
  <c r="L18" i="86"/>
  <c r="K18" i="86"/>
  <c r="J18" i="86"/>
  <c r="F18" i="86"/>
  <c r="E18" i="86"/>
  <c r="D18" i="86"/>
  <c r="O17" i="86"/>
  <c r="N17" i="86"/>
  <c r="L17" i="86"/>
  <c r="K17" i="86"/>
  <c r="J17" i="86"/>
  <c r="F17" i="86"/>
  <c r="E17" i="86"/>
  <c r="D17" i="86"/>
  <c r="O16" i="86"/>
  <c r="N16" i="86"/>
  <c r="L16" i="86"/>
  <c r="K16" i="86"/>
  <c r="J16" i="86"/>
  <c r="F16" i="86"/>
  <c r="E16" i="86"/>
  <c r="D16" i="86"/>
  <c r="O15" i="86"/>
  <c r="N15" i="86"/>
  <c r="L15" i="86"/>
  <c r="K15" i="86"/>
  <c r="J15" i="86"/>
  <c r="F15" i="86"/>
  <c r="E15" i="86"/>
  <c r="D15" i="86"/>
  <c r="O14" i="86"/>
  <c r="N14" i="86"/>
  <c r="L14" i="86"/>
  <c r="K14" i="86"/>
  <c r="J14" i="86"/>
  <c r="F14" i="86"/>
  <c r="E14" i="86"/>
  <c r="D14" i="86"/>
  <c r="O13" i="86"/>
  <c r="N13" i="86"/>
  <c r="L13" i="86"/>
  <c r="K13" i="86"/>
  <c r="J13" i="86"/>
  <c r="F13" i="86"/>
  <c r="E13" i="86"/>
  <c r="D13" i="86"/>
  <c r="O12" i="86"/>
  <c r="N12" i="86"/>
  <c r="L12" i="86"/>
  <c r="K12" i="86"/>
  <c r="J12" i="86"/>
  <c r="F12" i="86"/>
  <c r="E12" i="86"/>
  <c r="D12" i="86"/>
  <c r="O11" i="86"/>
  <c r="N11" i="86"/>
  <c r="L11" i="86"/>
  <c r="K11" i="86"/>
  <c r="J11" i="86"/>
  <c r="F11" i="86"/>
  <c r="E11" i="86"/>
  <c r="D11" i="86"/>
  <c r="O10" i="86"/>
  <c r="N10" i="86"/>
  <c r="L10" i="86"/>
  <c r="K10" i="86"/>
  <c r="J10" i="86"/>
  <c r="F10" i="86"/>
  <c r="E10" i="86"/>
  <c r="D10" i="86"/>
  <c r="O9" i="86"/>
  <c r="N9" i="86"/>
  <c r="L9" i="86"/>
  <c r="K9" i="86"/>
  <c r="J9" i="86"/>
  <c r="F9" i="86"/>
  <c r="E9" i="86"/>
  <c r="D9" i="86"/>
  <c r="O8" i="86"/>
  <c r="N8" i="86"/>
  <c r="L8" i="86"/>
  <c r="K8" i="86"/>
  <c r="J8" i="86"/>
  <c r="F8" i="86"/>
  <c r="E8" i="86"/>
  <c r="D8" i="86"/>
  <c r="O7" i="86"/>
  <c r="N7" i="86"/>
  <c r="L7" i="86"/>
  <c r="K7" i="86"/>
  <c r="J7" i="86"/>
  <c r="F7" i="86"/>
  <c r="E7" i="86"/>
  <c r="D7" i="86"/>
  <c r="O6" i="86"/>
  <c r="N6" i="86"/>
  <c r="K6" i="86"/>
  <c r="J6" i="86"/>
  <c r="I6" i="86"/>
  <c r="H6" i="86"/>
  <c r="E6" i="86"/>
  <c r="D6" i="86"/>
  <c r="N5" i="86"/>
  <c r="L5" i="86"/>
  <c r="P5" i="86" s="1"/>
  <c r="J5" i="86"/>
  <c r="H5" i="86"/>
  <c r="D5" i="86"/>
  <c r="L18" i="85"/>
  <c r="K18" i="85"/>
  <c r="M18" i="85" s="1"/>
  <c r="F18" i="85"/>
  <c r="E18" i="85"/>
  <c r="G18" i="85" s="1"/>
  <c r="L17" i="85"/>
  <c r="N17" i="85" s="1"/>
  <c r="K17" i="85"/>
  <c r="M17" i="85" s="1"/>
  <c r="F17" i="85"/>
  <c r="H17" i="85" s="1"/>
  <c r="E17" i="85"/>
  <c r="L16" i="85"/>
  <c r="N16" i="85" s="1"/>
  <c r="K16" i="85"/>
  <c r="F16" i="85"/>
  <c r="E16" i="85"/>
  <c r="G16" i="85" s="1"/>
  <c r="R15" i="85"/>
  <c r="Q15" i="85"/>
  <c r="O15" i="85"/>
  <c r="I15" i="85"/>
  <c r="R14" i="85"/>
  <c r="Q14" i="85"/>
  <c r="O14" i="85"/>
  <c r="N14" i="85"/>
  <c r="M14" i="85"/>
  <c r="I14" i="85"/>
  <c r="H14" i="85"/>
  <c r="G14" i="85"/>
  <c r="R13" i="85"/>
  <c r="Q13" i="85"/>
  <c r="O13" i="85"/>
  <c r="N13" i="85"/>
  <c r="M13" i="85"/>
  <c r="I13" i="85"/>
  <c r="H13" i="85"/>
  <c r="G13" i="85"/>
  <c r="R12" i="85"/>
  <c r="Q12" i="85"/>
  <c r="O12" i="85"/>
  <c r="N12" i="85"/>
  <c r="M12" i="85"/>
  <c r="I12" i="85"/>
  <c r="H12" i="85"/>
  <c r="G12" i="85"/>
  <c r="R11" i="85"/>
  <c r="Q11" i="85"/>
  <c r="O11" i="85"/>
  <c r="N11" i="85"/>
  <c r="M11" i="85"/>
  <c r="I11" i="85"/>
  <c r="H11" i="85"/>
  <c r="G11" i="85"/>
  <c r="R10" i="85"/>
  <c r="Q10" i="85"/>
  <c r="O10" i="85"/>
  <c r="N10" i="85"/>
  <c r="M10" i="85"/>
  <c r="I10" i="85"/>
  <c r="H10" i="85"/>
  <c r="G10" i="85"/>
  <c r="R9" i="85"/>
  <c r="Q9" i="85"/>
  <c r="O9" i="85"/>
  <c r="N9" i="85"/>
  <c r="M9" i="85"/>
  <c r="I9" i="85"/>
  <c r="H9" i="85"/>
  <c r="G9" i="85"/>
  <c r="R8" i="85"/>
  <c r="Q8" i="85"/>
  <c r="O8" i="85"/>
  <c r="N8" i="85"/>
  <c r="M8" i="85"/>
  <c r="I8" i="85"/>
  <c r="H8" i="85"/>
  <c r="G8" i="85"/>
  <c r="R7" i="85"/>
  <c r="Q7" i="85"/>
  <c r="O7" i="85"/>
  <c r="N7" i="85"/>
  <c r="M7" i="85"/>
  <c r="I7" i="85"/>
  <c r="H7" i="85"/>
  <c r="G7" i="85"/>
  <c r="G15" i="85" s="1"/>
  <c r="R6" i="85"/>
  <c r="Q6" i="85"/>
  <c r="L6" i="85"/>
  <c r="K6" i="85"/>
  <c r="H6" i="85"/>
  <c r="N6" i="85" s="1"/>
  <c r="G6" i="85"/>
  <c r="M6" i="85" s="1"/>
  <c r="Q5" i="85"/>
  <c r="O5" i="85"/>
  <c r="S5" i="85" s="1"/>
  <c r="M5" i="85"/>
  <c r="K5" i="85"/>
  <c r="G5" i="85"/>
  <c r="H15" i="85" l="1"/>
  <c r="N15" i="85"/>
  <c r="L37" i="86"/>
  <c r="H38" i="86"/>
  <c r="O18" i="85"/>
  <c r="Q47" i="2"/>
  <c r="L32" i="86"/>
  <c r="M15" i="85"/>
  <c r="Q27" i="2"/>
  <c r="I38" i="86"/>
  <c r="S15" i="85"/>
  <c r="O16" i="85"/>
  <c r="I16" i="85"/>
  <c r="S11" i="85"/>
  <c r="S13" i="85"/>
  <c r="Q7" i="2"/>
  <c r="P68" i="86"/>
  <c r="P77" i="86"/>
  <c r="P11" i="86"/>
  <c r="P96" i="86"/>
  <c r="P81" i="86"/>
  <c r="P86" i="86"/>
  <c r="P78" i="86"/>
  <c r="P80" i="86"/>
  <c r="P69" i="86"/>
  <c r="P60" i="86"/>
  <c r="P47" i="86"/>
  <c r="F61" i="86"/>
  <c r="P40" i="86"/>
  <c r="P22" i="86"/>
  <c r="P14" i="86"/>
  <c r="P27" i="86"/>
  <c r="P12" i="86"/>
  <c r="P25" i="86"/>
  <c r="P23" i="86"/>
  <c r="O32" i="86"/>
  <c r="P19" i="86"/>
  <c r="Q16" i="85"/>
  <c r="P72" i="86"/>
  <c r="P76" i="86"/>
  <c r="P73" i="86"/>
  <c r="P74" i="86"/>
  <c r="P75" i="86"/>
  <c r="F95" i="86"/>
  <c r="N95" i="86"/>
  <c r="P83" i="86"/>
  <c r="O95" i="86"/>
  <c r="P71" i="86"/>
  <c r="P62" i="86"/>
  <c r="P39" i="86"/>
  <c r="P41" i="86"/>
  <c r="P42" i="86"/>
  <c r="P43" i="86"/>
  <c r="P44" i="86"/>
  <c r="N61" i="86"/>
  <c r="P48" i="86"/>
  <c r="P55" i="86"/>
  <c r="P49" i="86"/>
  <c r="P50" i="86"/>
  <c r="P51" i="86"/>
  <c r="O61" i="86"/>
  <c r="P45" i="86"/>
  <c r="P46" i="86"/>
  <c r="P33" i="86"/>
  <c r="P20" i="86"/>
  <c r="P21" i="86"/>
  <c r="P17" i="86"/>
  <c r="J33" i="86"/>
  <c r="N32" i="86"/>
  <c r="P15" i="86"/>
  <c r="P8" i="86"/>
  <c r="P10" i="86"/>
  <c r="P31" i="86"/>
  <c r="P28" i="86"/>
  <c r="P29" i="86"/>
  <c r="P7" i="86"/>
  <c r="P9" i="86"/>
  <c r="P13" i="86"/>
  <c r="P16" i="86"/>
  <c r="P18" i="86"/>
  <c r="E33" i="86"/>
  <c r="P24" i="86"/>
  <c r="P26" i="86"/>
  <c r="S8" i="85"/>
  <c r="S14" i="85"/>
  <c r="R18" i="85"/>
  <c r="S9" i="85"/>
  <c r="Q17" i="85"/>
  <c r="N18" i="85"/>
  <c r="S12" i="85"/>
  <c r="S10" i="85"/>
  <c r="Q18" i="85"/>
  <c r="I17" i="85"/>
  <c r="S7" i="85"/>
  <c r="N66" i="86"/>
  <c r="D66" i="86"/>
  <c r="J66" i="86"/>
  <c r="H66" i="86"/>
  <c r="D96" i="86"/>
  <c r="F32" i="86"/>
  <c r="N37" i="86"/>
  <c r="D67" i="86"/>
  <c r="N67" i="86"/>
  <c r="J95" i="86"/>
  <c r="J96" i="86" s="1"/>
  <c r="J38" i="86"/>
  <c r="L61" i="86"/>
  <c r="E67" i="86"/>
  <c r="O67" i="86"/>
  <c r="K95" i="86"/>
  <c r="K96" i="86" s="1"/>
  <c r="K38" i="86"/>
  <c r="D61" i="86"/>
  <c r="D62" i="86" s="1"/>
  <c r="L95" i="86"/>
  <c r="D37" i="86"/>
  <c r="E61" i="86"/>
  <c r="E62" i="86" s="1"/>
  <c r="H67" i="86"/>
  <c r="K32" i="86"/>
  <c r="K33" i="86" s="1"/>
  <c r="D38" i="86"/>
  <c r="I67" i="86"/>
  <c r="E95" i="86"/>
  <c r="E96" i="86" s="1"/>
  <c r="H37" i="86"/>
  <c r="E38" i="86"/>
  <c r="D32" i="86"/>
  <c r="D33" i="86" s="1"/>
  <c r="J37" i="86"/>
  <c r="O17" i="85"/>
  <c r="I18" i="85"/>
  <c r="M16" i="85"/>
  <c r="G17" i="85"/>
  <c r="H16" i="85"/>
  <c r="R17" i="85"/>
  <c r="R16" i="85"/>
  <c r="H18" i="85"/>
  <c r="S18" i="85" l="1"/>
  <c r="S16" i="85"/>
  <c r="S17" i="85"/>
  <c r="P95" i="86"/>
  <c r="P32" i="86"/>
  <c r="P61" i="86"/>
  <c r="F27" i="70" l="1"/>
  <c r="F60" i="68"/>
  <c r="B83" i="66"/>
  <c r="C83" i="66"/>
  <c r="N46" i="66"/>
  <c r="O46" i="66"/>
  <c r="N47" i="66"/>
  <c r="O47" i="66"/>
  <c r="L46" i="66"/>
  <c r="L47" i="66"/>
  <c r="F46" i="66"/>
  <c r="F47" i="66"/>
  <c r="B55" i="66"/>
  <c r="C55" i="66"/>
  <c r="N79" i="48"/>
  <c r="O79" i="48"/>
  <c r="N80" i="48"/>
  <c r="O80" i="48"/>
  <c r="N81" i="48"/>
  <c r="O81" i="48"/>
  <c r="N82" i="48"/>
  <c r="O82" i="48"/>
  <c r="N83" i="48"/>
  <c r="O83" i="48"/>
  <c r="L79" i="48"/>
  <c r="L80" i="48"/>
  <c r="F79" i="48"/>
  <c r="F83" i="48"/>
  <c r="L83" i="48"/>
  <c r="F88" i="48"/>
  <c r="J68" i="48"/>
  <c r="J69" i="48"/>
  <c r="J70" i="48"/>
  <c r="J71" i="48"/>
  <c r="J72" i="48"/>
  <c r="J73" i="48"/>
  <c r="J74" i="48"/>
  <c r="J75" i="48"/>
  <c r="J76" i="48"/>
  <c r="J77" i="48"/>
  <c r="J78" i="48"/>
  <c r="J79" i="48"/>
  <c r="J80" i="48"/>
  <c r="J81" i="48"/>
  <c r="J82" i="48"/>
  <c r="J83" i="48"/>
  <c r="J84" i="48"/>
  <c r="J85" i="48"/>
  <c r="J86" i="48"/>
  <c r="J87" i="48"/>
  <c r="J88" i="48"/>
  <c r="J89" i="48"/>
  <c r="J90" i="48"/>
  <c r="J91" i="48"/>
  <c r="J92" i="48"/>
  <c r="J93" i="48"/>
  <c r="J94" i="48"/>
  <c r="L29" i="48"/>
  <c r="N29" i="48"/>
  <c r="O29" i="48"/>
  <c r="L30" i="48"/>
  <c r="N30" i="48"/>
  <c r="O30" i="48"/>
  <c r="F29" i="48"/>
  <c r="N84" i="47"/>
  <c r="O84" i="47"/>
  <c r="L84" i="47"/>
  <c r="F84" i="47"/>
  <c r="N73" i="47"/>
  <c r="O73" i="47"/>
  <c r="L73" i="47"/>
  <c r="F73" i="47"/>
  <c r="N49" i="47"/>
  <c r="O49" i="47"/>
  <c r="L49" i="47"/>
  <c r="N60" i="47"/>
  <c r="P60" i="47" s="1"/>
  <c r="F49" i="47"/>
  <c r="N87" i="83"/>
  <c r="O87" i="83"/>
  <c r="N88" i="83"/>
  <c r="O88" i="83"/>
  <c r="N89" i="83"/>
  <c r="O89" i="83"/>
  <c r="N90" i="83"/>
  <c r="O90" i="83"/>
  <c r="N91" i="83"/>
  <c r="O91" i="83"/>
  <c r="L88" i="83"/>
  <c r="L89" i="83"/>
  <c r="L90" i="83"/>
  <c r="L91" i="83"/>
  <c r="F88" i="83"/>
  <c r="F89" i="83"/>
  <c r="F90" i="83"/>
  <c r="F91" i="83"/>
  <c r="N88" i="46"/>
  <c r="O88" i="46"/>
  <c r="N89" i="46"/>
  <c r="O89" i="46"/>
  <c r="N90" i="46"/>
  <c r="O90" i="46"/>
  <c r="N91" i="46"/>
  <c r="O91" i="46"/>
  <c r="N92" i="46"/>
  <c r="O92" i="46"/>
  <c r="N93" i="46"/>
  <c r="O93" i="46"/>
  <c r="L88" i="46"/>
  <c r="L89" i="46"/>
  <c r="L90" i="46"/>
  <c r="L91" i="46"/>
  <c r="L92" i="46"/>
  <c r="F88" i="46"/>
  <c r="F89" i="46"/>
  <c r="F90" i="46"/>
  <c r="F91" i="46"/>
  <c r="F92" i="46"/>
  <c r="F93" i="46"/>
  <c r="L94" i="81"/>
  <c r="N94" i="81"/>
  <c r="O94" i="81"/>
  <c r="N87" i="81"/>
  <c r="N88" i="81"/>
  <c r="L86" i="81"/>
  <c r="L87" i="81"/>
  <c r="F87" i="81"/>
  <c r="F94" i="81"/>
  <c r="N87" i="36"/>
  <c r="O87" i="36"/>
  <c r="L87" i="36"/>
  <c r="F87" i="36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O96" i="83"/>
  <c r="N96" i="83"/>
  <c r="L96" i="83"/>
  <c r="K96" i="83"/>
  <c r="J96" i="83"/>
  <c r="F96" i="83"/>
  <c r="I95" i="83"/>
  <c r="K95" i="83" s="1"/>
  <c r="H95" i="83"/>
  <c r="C95" i="83"/>
  <c r="E95" i="83" s="1"/>
  <c r="B95" i="83"/>
  <c r="K94" i="83"/>
  <c r="J94" i="83"/>
  <c r="E94" i="83"/>
  <c r="D94" i="83"/>
  <c r="K93" i="83"/>
  <c r="J93" i="83"/>
  <c r="E93" i="83"/>
  <c r="D93" i="83"/>
  <c r="K92" i="83"/>
  <c r="J92" i="83"/>
  <c r="E92" i="83"/>
  <c r="D92" i="83"/>
  <c r="K91" i="83"/>
  <c r="J91" i="83"/>
  <c r="E91" i="83"/>
  <c r="D91" i="83"/>
  <c r="K90" i="83"/>
  <c r="J90" i="83"/>
  <c r="E90" i="83"/>
  <c r="D90" i="83"/>
  <c r="K89" i="83"/>
  <c r="J89" i="83"/>
  <c r="E89" i="83"/>
  <c r="D89" i="83"/>
  <c r="K88" i="83"/>
  <c r="J88" i="83"/>
  <c r="E88" i="83"/>
  <c r="D88" i="83"/>
  <c r="L87" i="83"/>
  <c r="K87" i="83"/>
  <c r="J87" i="83"/>
  <c r="F87" i="83"/>
  <c r="E87" i="83"/>
  <c r="D87" i="83"/>
  <c r="O86" i="83"/>
  <c r="N86" i="83"/>
  <c r="L86" i="83"/>
  <c r="K86" i="83"/>
  <c r="J86" i="83"/>
  <c r="F86" i="83"/>
  <c r="E86" i="83"/>
  <c r="D86" i="83"/>
  <c r="O85" i="83"/>
  <c r="N85" i="83"/>
  <c r="L85" i="83"/>
  <c r="K85" i="83"/>
  <c r="J85" i="83"/>
  <c r="F85" i="83"/>
  <c r="E85" i="83"/>
  <c r="D85" i="83"/>
  <c r="O84" i="83"/>
  <c r="N84" i="83"/>
  <c r="L84" i="83"/>
  <c r="K84" i="83"/>
  <c r="J84" i="83"/>
  <c r="F84" i="83"/>
  <c r="E84" i="83"/>
  <c r="D84" i="83"/>
  <c r="O83" i="83"/>
  <c r="N83" i="83"/>
  <c r="L83" i="83"/>
  <c r="K83" i="83"/>
  <c r="J83" i="83"/>
  <c r="F83" i="83"/>
  <c r="E83" i="83"/>
  <c r="D83" i="83"/>
  <c r="O82" i="83"/>
  <c r="N82" i="83"/>
  <c r="L82" i="83"/>
  <c r="K82" i="83"/>
  <c r="J82" i="83"/>
  <c r="F82" i="83"/>
  <c r="E82" i="83"/>
  <c r="D82" i="83"/>
  <c r="O81" i="83"/>
  <c r="N81" i="83"/>
  <c r="L81" i="83"/>
  <c r="K81" i="83"/>
  <c r="J81" i="83"/>
  <c r="F81" i="83"/>
  <c r="E81" i="83"/>
  <c r="D81" i="83"/>
  <c r="O80" i="83"/>
  <c r="N80" i="83"/>
  <c r="L80" i="83"/>
  <c r="K80" i="83"/>
  <c r="J80" i="83"/>
  <c r="F80" i="83"/>
  <c r="E80" i="83"/>
  <c r="D80" i="83"/>
  <c r="O79" i="83"/>
  <c r="N79" i="83"/>
  <c r="L79" i="83"/>
  <c r="K79" i="83"/>
  <c r="J79" i="83"/>
  <c r="F79" i="83"/>
  <c r="E79" i="83"/>
  <c r="D79" i="83"/>
  <c r="O78" i="83"/>
  <c r="N78" i="83"/>
  <c r="L78" i="83"/>
  <c r="K78" i="83"/>
  <c r="J78" i="83"/>
  <c r="F78" i="83"/>
  <c r="E78" i="83"/>
  <c r="D78" i="83"/>
  <c r="O77" i="83"/>
  <c r="N77" i="83"/>
  <c r="L77" i="83"/>
  <c r="K77" i="83"/>
  <c r="J77" i="83"/>
  <c r="F77" i="83"/>
  <c r="E77" i="83"/>
  <c r="D77" i="83"/>
  <c r="O76" i="83"/>
  <c r="N76" i="83"/>
  <c r="L76" i="83"/>
  <c r="K76" i="83"/>
  <c r="J76" i="83"/>
  <c r="F76" i="83"/>
  <c r="E76" i="83"/>
  <c r="D76" i="83"/>
  <c r="K75" i="83"/>
  <c r="J75" i="83"/>
  <c r="E75" i="83"/>
  <c r="D75" i="83"/>
  <c r="O74" i="83"/>
  <c r="N74" i="83"/>
  <c r="L74" i="83"/>
  <c r="K74" i="83"/>
  <c r="J74" i="83"/>
  <c r="F74" i="83"/>
  <c r="E74" i="83"/>
  <c r="D74" i="83"/>
  <c r="O73" i="83"/>
  <c r="N73" i="83"/>
  <c r="L73" i="83"/>
  <c r="K73" i="83"/>
  <c r="J73" i="83"/>
  <c r="F73" i="83"/>
  <c r="E73" i="83"/>
  <c r="D73" i="83"/>
  <c r="O72" i="83"/>
  <c r="N72" i="83"/>
  <c r="L72" i="83"/>
  <c r="K72" i="83"/>
  <c r="J72" i="83"/>
  <c r="F72" i="83"/>
  <c r="E72" i="83"/>
  <c r="D72" i="83"/>
  <c r="O71" i="83"/>
  <c r="N71" i="83"/>
  <c r="L71" i="83"/>
  <c r="K71" i="83"/>
  <c r="J71" i="83"/>
  <c r="F71" i="83"/>
  <c r="E71" i="83"/>
  <c r="D71" i="83"/>
  <c r="O70" i="83"/>
  <c r="N70" i="83"/>
  <c r="L70" i="83"/>
  <c r="K70" i="83"/>
  <c r="J70" i="83"/>
  <c r="F70" i="83"/>
  <c r="E70" i="83"/>
  <c r="D70" i="83"/>
  <c r="O69" i="83"/>
  <c r="N69" i="83"/>
  <c r="L69" i="83"/>
  <c r="K69" i="83"/>
  <c r="J69" i="83"/>
  <c r="F69" i="83"/>
  <c r="E69" i="83"/>
  <c r="D69" i="83"/>
  <c r="O68" i="83"/>
  <c r="N68" i="83"/>
  <c r="L68" i="83"/>
  <c r="K68" i="83"/>
  <c r="J68" i="83"/>
  <c r="F68" i="83"/>
  <c r="E68" i="83"/>
  <c r="D68" i="83"/>
  <c r="N66" i="83"/>
  <c r="J66" i="83"/>
  <c r="H66" i="83"/>
  <c r="D66" i="83"/>
  <c r="B66" i="83"/>
  <c r="O62" i="83"/>
  <c r="N62" i="83"/>
  <c r="L62" i="83"/>
  <c r="F62" i="83"/>
  <c r="K61" i="83"/>
  <c r="J61" i="83"/>
  <c r="E60" i="83"/>
  <c r="D60" i="83"/>
  <c r="K58" i="83"/>
  <c r="E58" i="83"/>
  <c r="D58" i="83"/>
  <c r="K57" i="83"/>
  <c r="E57" i="83"/>
  <c r="D57" i="83"/>
  <c r="K56" i="83"/>
  <c r="E56" i="83"/>
  <c r="D56" i="83"/>
  <c r="K55" i="83"/>
  <c r="E55" i="83"/>
  <c r="D55" i="83"/>
  <c r="O54" i="83"/>
  <c r="N54" i="83"/>
  <c r="L54" i="83"/>
  <c r="K54" i="83"/>
  <c r="F54" i="83"/>
  <c r="E54" i="83"/>
  <c r="D54" i="83"/>
  <c r="O53" i="83"/>
  <c r="N53" i="83"/>
  <c r="L53" i="83"/>
  <c r="K53" i="83"/>
  <c r="F53" i="83"/>
  <c r="E53" i="83"/>
  <c r="D53" i="83"/>
  <c r="O52" i="83"/>
  <c r="N52" i="83"/>
  <c r="L52" i="83"/>
  <c r="K52" i="83"/>
  <c r="F52" i="83"/>
  <c r="E52" i="83"/>
  <c r="D52" i="83"/>
  <c r="O51" i="83"/>
  <c r="N51" i="83"/>
  <c r="L51" i="83"/>
  <c r="K51" i="83"/>
  <c r="F51" i="83"/>
  <c r="E51" i="83"/>
  <c r="D51" i="83"/>
  <c r="O50" i="83"/>
  <c r="N50" i="83"/>
  <c r="L50" i="83"/>
  <c r="K50" i="83"/>
  <c r="F50" i="83"/>
  <c r="E50" i="83"/>
  <c r="D50" i="83"/>
  <c r="O49" i="83"/>
  <c r="N49" i="83"/>
  <c r="L49" i="83"/>
  <c r="K49" i="83"/>
  <c r="F49" i="83"/>
  <c r="E49" i="83"/>
  <c r="D49" i="83"/>
  <c r="O48" i="83"/>
  <c r="N48" i="83"/>
  <c r="L48" i="83"/>
  <c r="K48" i="83"/>
  <c r="F48" i="83"/>
  <c r="E48" i="83"/>
  <c r="D48" i="83"/>
  <c r="O47" i="83"/>
  <c r="N47" i="83"/>
  <c r="L47" i="83"/>
  <c r="K47" i="83"/>
  <c r="F47" i="83"/>
  <c r="E47" i="83"/>
  <c r="D47" i="83"/>
  <c r="O46" i="83"/>
  <c r="N46" i="83"/>
  <c r="L46" i="83"/>
  <c r="K46" i="83"/>
  <c r="F46" i="83"/>
  <c r="E46" i="83"/>
  <c r="D46" i="83"/>
  <c r="O45" i="83"/>
  <c r="N45" i="83"/>
  <c r="L45" i="83"/>
  <c r="K45" i="83"/>
  <c r="F45" i="83"/>
  <c r="E45" i="83"/>
  <c r="D45" i="83"/>
  <c r="O44" i="83"/>
  <c r="N44" i="83"/>
  <c r="L44" i="83"/>
  <c r="K44" i="83"/>
  <c r="F44" i="83"/>
  <c r="E44" i="83"/>
  <c r="D44" i="83"/>
  <c r="O43" i="83"/>
  <c r="N43" i="83"/>
  <c r="L43" i="83"/>
  <c r="K43" i="83"/>
  <c r="F43" i="83"/>
  <c r="E43" i="83"/>
  <c r="D43" i="83"/>
  <c r="O42" i="83"/>
  <c r="N42" i="83"/>
  <c r="L42" i="83"/>
  <c r="K42" i="83"/>
  <c r="F42" i="83"/>
  <c r="E42" i="83"/>
  <c r="D42" i="83"/>
  <c r="O41" i="83"/>
  <c r="N41" i="83"/>
  <c r="L41" i="83"/>
  <c r="K41" i="83"/>
  <c r="F41" i="83"/>
  <c r="E41" i="83"/>
  <c r="D41" i="83"/>
  <c r="O40" i="83"/>
  <c r="N40" i="83"/>
  <c r="L40" i="83"/>
  <c r="K40" i="83"/>
  <c r="F40" i="83"/>
  <c r="E40" i="83"/>
  <c r="D40" i="83"/>
  <c r="O39" i="83"/>
  <c r="N39" i="83"/>
  <c r="L39" i="83"/>
  <c r="K39" i="83"/>
  <c r="F39" i="83"/>
  <c r="E39" i="83"/>
  <c r="D39" i="83"/>
  <c r="N37" i="83"/>
  <c r="J37" i="83"/>
  <c r="H37" i="83"/>
  <c r="F37" i="83"/>
  <c r="F66" i="83" s="1"/>
  <c r="D37" i="83"/>
  <c r="B37" i="83"/>
  <c r="O33" i="83"/>
  <c r="N33" i="83"/>
  <c r="L33" i="83"/>
  <c r="F33" i="83"/>
  <c r="I32" i="83"/>
  <c r="H32" i="83"/>
  <c r="J32" i="83" s="1"/>
  <c r="C32" i="83"/>
  <c r="B32" i="83"/>
  <c r="D32" i="83" s="1"/>
  <c r="O31" i="83"/>
  <c r="N31" i="83"/>
  <c r="L31" i="83"/>
  <c r="K31" i="83"/>
  <c r="F31" i="83"/>
  <c r="E31" i="83"/>
  <c r="D31" i="83"/>
  <c r="O30" i="83"/>
  <c r="N30" i="83"/>
  <c r="L30" i="83"/>
  <c r="K30" i="83"/>
  <c r="F30" i="83"/>
  <c r="E30" i="83"/>
  <c r="D30" i="83"/>
  <c r="O29" i="83"/>
  <c r="N29" i="83"/>
  <c r="L29" i="83"/>
  <c r="K29" i="83"/>
  <c r="F29" i="83"/>
  <c r="E29" i="83"/>
  <c r="D29" i="83"/>
  <c r="O28" i="83"/>
  <c r="N28" i="83"/>
  <c r="L28" i="83"/>
  <c r="K28" i="83"/>
  <c r="F28" i="83"/>
  <c r="E28" i="83"/>
  <c r="D28" i="83"/>
  <c r="O27" i="83"/>
  <c r="N27" i="83"/>
  <c r="L27" i="83"/>
  <c r="K27" i="83"/>
  <c r="F27" i="83"/>
  <c r="E27" i="83"/>
  <c r="D27" i="83"/>
  <c r="O26" i="83"/>
  <c r="N26" i="83"/>
  <c r="L26" i="83"/>
  <c r="K26" i="83"/>
  <c r="F26" i="83"/>
  <c r="E26" i="83"/>
  <c r="D26" i="83"/>
  <c r="O25" i="83"/>
  <c r="N25" i="83"/>
  <c r="L25" i="83"/>
  <c r="K25" i="83"/>
  <c r="F25" i="83"/>
  <c r="E25" i="83"/>
  <c r="D25" i="83"/>
  <c r="O24" i="83"/>
  <c r="N24" i="83"/>
  <c r="L24" i="83"/>
  <c r="K24" i="83"/>
  <c r="F24" i="83"/>
  <c r="E24" i="83"/>
  <c r="D24" i="83"/>
  <c r="O23" i="83"/>
  <c r="N23" i="83"/>
  <c r="L23" i="83"/>
  <c r="K23" i="83"/>
  <c r="F23" i="83"/>
  <c r="E23" i="83"/>
  <c r="D23" i="83"/>
  <c r="K22" i="83"/>
  <c r="E22" i="83"/>
  <c r="D22" i="83"/>
  <c r="O21" i="83"/>
  <c r="N21" i="83"/>
  <c r="L21" i="83"/>
  <c r="K21" i="83"/>
  <c r="F21" i="83"/>
  <c r="E21" i="83"/>
  <c r="D21" i="83"/>
  <c r="O20" i="83"/>
  <c r="N20" i="83"/>
  <c r="L20" i="83"/>
  <c r="K20" i="83"/>
  <c r="F20" i="83"/>
  <c r="E20" i="83"/>
  <c r="D20" i="83"/>
  <c r="O19" i="83"/>
  <c r="N19" i="83"/>
  <c r="L19" i="83"/>
  <c r="K19" i="83"/>
  <c r="F19" i="83"/>
  <c r="E19" i="83"/>
  <c r="D19" i="83"/>
  <c r="O18" i="83"/>
  <c r="N18" i="83"/>
  <c r="L18" i="83"/>
  <c r="K18" i="83"/>
  <c r="F18" i="83"/>
  <c r="E18" i="83"/>
  <c r="D18" i="83"/>
  <c r="O17" i="83"/>
  <c r="N17" i="83"/>
  <c r="L17" i="83"/>
  <c r="K17" i="83"/>
  <c r="F17" i="83"/>
  <c r="E17" i="83"/>
  <c r="D17" i="83"/>
  <c r="O16" i="83"/>
  <c r="N16" i="83"/>
  <c r="L16" i="83"/>
  <c r="K16" i="83"/>
  <c r="F16" i="83"/>
  <c r="E16" i="83"/>
  <c r="D16" i="83"/>
  <c r="O15" i="83"/>
  <c r="N15" i="83"/>
  <c r="L15" i="83"/>
  <c r="K15" i="83"/>
  <c r="F15" i="83"/>
  <c r="E15" i="83"/>
  <c r="D15" i="83"/>
  <c r="O14" i="83"/>
  <c r="N14" i="83"/>
  <c r="L14" i="83"/>
  <c r="K14" i="83"/>
  <c r="F14" i="83"/>
  <c r="E14" i="83"/>
  <c r="D14" i="83"/>
  <c r="O13" i="83"/>
  <c r="N13" i="83"/>
  <c r="L13" i="83"/>
  <c r="K13" i="83"/>
  <c r="F13" i="83"/>
  <c r="E13" i="83"/>
  <c r="D13" i="83"/>
  <c r="O12" i="83"/>
  <c r="N12" i="83"/>
  <c r="L12" i="83"/>
  <c r="K12" i="83"/>
  <c r="F12" i="83"/>
  <c r="E12" i="83"/>
  <c r="D12" i="83"/>
  <c r="O11" i="83"/>
  <c r="N11" i="83"/>
  <c r="L11" i="83"/>
  <c r="K11" i="83"/>
  <c r="F11" i="83"/>
  <c r="E11" i="83"/>
  <c r="D11" i="83"/>
  <c r="O10" i="83"/>
  <c r="N10" i="83"/>
  <c r="L10" i="83"/>
  <c r="K10" i="83"/>
  <c r="F10" i="83"/>
  <c r="E10" i="83"/>
  <c r="D10" i="83"/>
  <c r="O9" i="83"/>
  <c r="N9" i="83"/>
  <c r="L9" i="83"/>
  <c r="K9" i="83"/>
  <c r="F9" i="83"/>
  <c r="E9" i="83"/>
  <c r="D9" i="83"/>
  <c r="O8" i="83"/>
  <c r="N8" i="83"/>
  <c r="L8" i="83"/>
  <c r="K8" i="83"/>
  <c r="F8" i="83"/>
  <c r="E8" i="83"/>
  <c r="D8" i="83"/>
  <c r="O7" i="83"/>
  <c r="N7" i="83"/>
  <c r="L7" i="83"/>
  <c r="K7" i="83"/>
  <c r="F7" i="83"/>
  <c r="E7" i="83"/>
  <c r="D7" i="83"/>
  <c r="C6" i="83"/>
  <c r="O6" i="83" s="1"/>
  <c r="B6" i="83"/>
  <c r="D67" i="83" s="1"/>
  <c r="N5" i="83"/>
  <c r="L5" i="83"/>
  <c r="L37" i="83" s="1"/>
  <c r="L66" i="83" s="1"/>
  <c r="J5" i="83"/>
  <c r="H5" i="83"/>
  <c r="D5" i="83"/>
  <c r="P5" i="68"/>
  <c r="L5" i="68"/>
  <c r="H55" i="66"/>
  <c r="I55" i="66"/>
  <c r="P5" i="48"/>
  <c r="L5" i="48"/>
  <c r="O96" i="81"/>
  <c r="N96" i="81"/>
  <c r="L96" i="81"/>
  <c r="K96" i="81"/>
  <c r="J96" i="81"/>
  <c r="F96" i="81"/>
  <c r="I95" i="81"/>
  <c r="H95" i="81"/>
  <c r="C95" i="81"/>
  <c r="B95" i="81"/>
  <c r="D95" i="81" s="1"/>
  <c r="K94" i="81"/>
  <c r="E94" i="81"/>
  <c r="D94" i="81"/>
  <c r="O93" i="81"/>
  <c r="N93" i="81"/>
  <c r="L93" i="81"/>
  <c r="K93" i="81"/>
  <c r="F93" i="81"/>
  <c r="E93" i="81"/>
  <c r="D93" i="81"/>
  <c r="O92" i="81"/>
  <c r="N92" i="81"/>
  <c r="L92" i="81"/>
  <c r="K92" i="81"/>
  <c r="F92" i="81"/>
  <c r="E92" i="81"/>
  <c r="D92" i="81"/>
  <c r="O91" i="81"/>
  <c r="N91" i="81"/>
  <c r="L91" i="81"/>
  <c r="K91" i="81"/>
  <c r="F91" i="81"/>
  <c r="E91" i="81"/>
  <c r="D91" i="81"/>
  <c r="O90" i="81"/>
  <c r="N90" i="81"/>
  <c r="L90" i="81"/>
  <c r="K90" i="81"/>
  <c r="F90" i="81"/>
  <c r="E90" i="81"/>
  <c r="D90" i="81"/>
  <c r="O89" i="81"/>
  <c r="N89" i="81"/>
  <c r="L89" i="81"/>
  <c r="K89" i="81"/>
  <c r="F89" i="81"/>
  <c r="E89" i="81"/>
  <c r="D89" i="81"/>
  <c r="O88" i="81"/>
  <c r="L88" i="81"/>
  <c r="K88" i="81"/>
  <c r="F88" i="81"/>
  <c r="E88" i="81"/>
  <c r="D88" i="81"/>
  <c r="O87" i="81"/>
  <c r="K87" i="81"/>
  <c r="E87" i="81"/>
  <c r="D87" i="81"/>
  <c r="O86" i="81"/>
  <c r="N86" i="81"/>
  <c r="K86" i="81"/>
  <c r="F86" i="81"/>
  <c r="E86" i="81"/>
  <c r="D86" i="81"/>
  <c r="O85" i="81"/>
  <c r="N85" i="81"/>
  <c r="L85" i="81"/>
  <c r="K85" i="81"/>
  <c r="F85" i="81"/>
  <c r="E85" i="81"/>
  <c r="D85" i="81"/>
  <c r="O84" i="81"/>
  <c r="N84" i="81"/>
  <c r="L84" i="81"/>
  <c r="K84" i="81"/>
  <c r="F84" i="81"/>
  <c r="E84" i="81"/>
  <c r="D84" i="81"/>
  <c r="O83" i="81"/>
  <c r="N83" i="81"/>
  <c r="L83" i="81"/>
  <c r="K83" i="81"/>
  <c r="F83" i="81"/>
  <c r="E83" i="81"/>
  <c r="D83" i="81"/>
  <c r="O82" i="81"/>
  <c r="N82" i="81"/>
  <c r="L82" i="81"/>
  <c r="K82" i="81"/>
  <c r="F82" i="81"/>
  <c r="E82" i="81"/>
  <c r="D82" i="81"/>
  <c r="O81" i="81"/>
  <c r="N81" i="81"/>
  <c r="L81" i="81"/>
  <c r="K81" i="81"/>
  <c r="F81" i="81"/>
  <c r="E81" i="81"/>
  <c r="D81" i="81"/>
  <c r="O80" i="81"/>
  <c r="N80" i="81"/>
  <c r="L80" i="81"/>
  <c r="K80" i="81"/>
  <c r="F80" i="81"/>
  <c r="E80" i="81"/>
  <c r="D80" i="81"/>
  <c r="O79" i="81"/>
  <c r="N79" i="81"/>
  <c r="L79" i="81"/>
  <c r="K79" i="81"/>
  <c r="F79" i="81"/>
  <c r="E79" i="81"/>
  <c r="D79" i="81"/>
  <c r="O78" i="81"/>
  <c r="N78" i="81"/>
  <c r="L78" i="81"/>
  <c r="K78" i="81"/>
  <c r="F78" i="81"/>
  <c r="E78" i="81"/>
  <c r="D78" i="81"/>
  <c r="O77" i="81"/>
  <c r="N77" i="81"/>
  <c r="L77" i="81"/>
  <c r="K77" i="81"/>
  <c r="F77" i="81"/>
  <c r="E77" i="81"/>
  <c r="D77" i="81"/>
  <c r="O76" i="81"/>
  <c r="N76" i="81"/>
  <c r="L76" i="81"/>
  <c r="K76" i="81"/>
  <c r="F76" i="81"/>
  <c r="E76" i="81"/>
  <c r="D76" i="81"/>
  <c r="O75" i="81"/>
  <c r="N75" i="81"/>
  <c r="L75" i="81"/>
  <c r="K75" i="81"/>
  <c r="F75" i="81"/>
  <c r="E75" i="81"/>
  <c r="D75" i="81"/>
  <c r="O74" i="81"/>
  <c r="N74" i="81"/>
  <c r="L74" i="81"/>
  <c r="K74" i="81"/>
  <c r="F74" i="81"/>
  <c r="E74" i="81"/>
  <c r="D74" i="81"/>
  <c r="O73" i="81"/>
  <c r="N73" i="81"/>
  <c r="L73" i="81"/>
  <c r="K73" i="81"/>
  <c r="F73" i="81"/>
  <c r="E73" i="81"/>
  <c r="D73" i="81"/>
  <c r="O72" i="81"/>
  <c r="N72" i="81"/>
  <c r="L72" i="81"/>
  <c r="K72" i="81"/>
  <c r="F72" i="81"/>
  <c r="E72" i="81"/>
  <c r="D72" i="81"/>
  <c r="O71" i="81"/>
  <c r="N71" i="81"/>
  <c r="L71" i="81"/>
  <c r="K71" i="81"/>
  <c r="F71" i="81"/>
  <c r="E71" i="81"/>
  <c r="D71" i="81"/>
  <c r="O70" i="81"/>
  <c r="N70" i="81"/>
  <c r="L70" i="81"/>
  <c r="K70" i="81"/>
  <c r="F70" i="81"/>
  <c r="E70" i="81"/>
  <c r="D70" i="81"/>
  <c r="O69" i="81"/>
  <c r="N69" i="81"/>
  <c r="L69" i="81"/>
  <c r="K69" i="81"/>
  <c r="F69" i="81"/>
  <c r="E69" i="81"/>
  <c r="D69" i="81"/>
  <c r="O68" i="81"/>
  <c r="N68" i="81"/>
  <c r="L68" i="81"/>
  <c r="K68" i="81"/>
  <c r="F68" i="81"/>
  <c r="E68" i="81"/>
  <c r="D68" i="81"/>
  <c r="N67" i="81"/>
  <c r="J67" i="81"/>
  <c r="H67" i="81"/>
  <c r="D67" i="81"/>
  <c r="B67" i="81"/>
  <c r="N66" i="81"/>
  <c r="J66" i="81"/>
  <c r="H66" i="81"/>
  <c r="D66" i="81"/>
  <c r="B66" i="81"/>
  <c r="O62" i="81"/>
  <c r="N62" i="81"/>
  <c r="L62" i="81"/>
  <c r="F62" i="81"/>
  <c r="I61" i="81"/>
  <c r="K61" i="81" s="1"/>
  <c r="H61" i="81"/>
  <c r="J61" i="81" s="1"/>
  <c r="C61" i="81"/>
  <c r="B61" i="81"/>
  <c r="D61" i="81" s="1"/>
  <c r="O60" i="81"/>
  <c r="N60" i="81"/>
  <c r="L60" i="81"/>
  <c r="K60" i="81"/>
  <c r="J60" i="81"/>
  <c r="F60" i="81"/>
  <c r="E60" i="81"/>
  <c r="D60" i="81"/>
  <c r="O59" i="81"/>
  <c r="N59" i="81"/>
  <c r="L59" i="81"/>
  <c r="K59" i="81"/>
  <c r="J59" i="81"/>
  <c r="F59" i="81"/>
  <c r="E59" i="81"/>
  <c r="D59" i="81"/>
  <c r="O58" i="81"/>
  <c r="N58" i="81"/>
  <c r="L58" i="81"/>
  <c r="K58" i="81"/>
  <c r="J58" i="81"/>
  <c r="F58" i="81"/>
  <c r="E58" i="81"/>
  <c r="D58" i="81"/>
  <c r="K57" i="81"/>
  <c r="J57" i="81"/>
  <c r="E57" i="81"/>
  <c r="D57" i="81"/>
  <c r="K56" i="81"/>
  <c r="J56" i="81"/>
  <c r="E56" i="81"/>
  <c r="D56" i="81"/>
  <c r="K55" i="81"/>
  <c r="J55" i="81"/>
  <c r="E55" i="81"/>
  <c r="D55" i="81"/>
  <c r="K54" i="81"/>
  <c r="J54" i="81"/>
  <c r="E54" i="81"/>
  <c r="D54" i="81"/>
  <c r="K53" i="81"/>
  <c r="J53" i="81"/>
  <c r="E53" i="81"/>
  <c r="D53" i="81"/>
  <c r="O52" i="81"/>
  <c r="N52" i="81"/>
  <c r="L52" i="81"/>
  <c r="K52" i="81"/>
  <c r="J52" i="81"/>
  <c r="F52" i="81"/>
  <c r="E52" i="81"/>
  <c r="D52" i="81"/>
  <c r="O51" i="81"/>
  <c r="N51" i="81"/>
  <c r="L51" i="81"/>
  <c r="K51" i="81"/>
  <c r="J51" i="81"/>
  <c r="F51" i="81"/>
  <c r="E51" i="81"/>
  <c r="D51" i="81"/>
  <c r="O50" i="81"/>
  <c r="N50" i="81"/>
  <c r="L50" i="81"/>
  <c r="K50" i="81"/>
  <c r="J50" i="81"/>
  <c r="F50" i="81"/>
  <c r="E50" i="81"/>
  <c r="D50" i="81"/>
  <c r="O49" i="81"/>
  <c r="N49" i="81"/>
  <c r="L49" i="81"/>
  <c r="K49" i="81"/>
  <c r="J49" i="81"/>
  <c r="F49" i="81"/>
  <c r="E49" i="81"/>
  <c r="D49" i="81"/>
  <c r="O48" i="81"/>
  <c r="N48" i="81"/>
  <c r="L48" i="81"/>
  <c r="K48" i="81"/>
  <c r="J48" i="81"/>
  <c r="F48" i="81"/>
  <c r="E48" i="81"/>
  <c r="D48" i="81"/>
  <c r="O47" i="81"/>
  <c r="N47" i="81"/>
  <c r="L47" i="81"/>
  <c r="K47" i="81"/>
  <c r="J47" i="81"/>
  <c r="F47" i="81"/>
  <c r="E47" i="81"/>
  <c r="D47" i="81"/>
  <c r="O46" i="81"/>
  <c r="N46" i="81"/>
  <c r="L46" i="81"/>
  <c r="K46" i="81"/>
  <c r="J46" i="81"/>
  <c r="F46" i="81"/>
  <c r="E46" i="81"/>
  <c r="D46" i="81"/>
  <c r="O45" i="81"/>
  <c r="N45" i="81"/>
  <c r="L45" i="81"/>
  <c r="K45" i="81"/>
  <c r="J45" i="81"/>
  <c r="F45" i="81"/>
  <c r="E45" i="81"/>
  <c r="D45" i="81"/>
  <c r="O44" i="81"/>
  <c r="N44" i="81"/>
  <c r="L44" i="81"/>
  <c r="K44" i="81"/>
  <c r="J44" i="81"/>
  <c r="F44" i="81"/>
  <c r="E44" i="81"/>
  <c r="D44" i="81"/>
  <c r="O43" i="81"/>
  <c r="N43" i="81"/>
  <c r="L43" i="81"/>
  <c r="K43" i="81"/>
  <c r="J43" i="81"/>
  <c r="F43" i="81"/>
  <c r="E43" i="81"/>
  <c r="D43" i="81"/>
  <c r="O42" i="81"/>
  <c r="N42" i="81"/>
  <c r="L42" i="81"/>
  <c r="K42" i="81"/>
  <c r="J42" i="81"/>
  <c r="F42" i="81"/>
  <c r="E42" i="81"/>
  <c r="D42" i="81"/>
  <c r="O41" i="81"/>
  <c r="N41" i="81"/>
  <c r="L41" i="81"/>
  <c r="K41" i="81"/>
  <c r="J41" i="81"/>
  <c r="F41" i="81"/>
  <c r="E41" i="81"/>
  <c r="D41" i="81"/>
  <c r="O40" i="81"/>
  <c r="N40" i="81"/>
  <c r="L40" i="81"/>
  <c r="K40" i="81"/>
  <c r="J40" i="81"/>
  <c r="F40" i="81"/>
  <c r="E40" i="81"/>
  <c r="D40" i="81"/>
  <c r="O39" i="81"/>
  <c r="N39" i="81"/>
  <c r="L39" i="81"/>
  <c r="K39" i="81"/>
  <c r="J39" i="81"/>
  <c r="F39" i="81"/>
  <c r="E39" i="81"/>
  <c r="D39" i="81"/>
  <c r="N38" i="81"/>
  <c r="J38" i="81"/>
  <c r="H38" i="81"/>
  <c r="D38" i="81"/>
  <c r="B38" i="81"/>
  <c r="N37" i="81"/>
  <c r="J37" i="81"/>
  <c r="H37" i="81"/>
  <c r="F37" i="81"/>
  <c r="F66" i="81" s="1"/>
  <c r="L66" i="81" s="1"/>
  <c r="D37" i="81"/>
  <c r="B37" i="81"/>
  <c r="O33" i="81"/>
  <c r="N33" i="81"/>
  <c r="L33" i="81"/>
  <c r="F33" i="81"/>
  <c r="D32" i="81"/>
  <c r="O31" i="81"/>
  <c r="N31" i="81"/>
  <c r="L31" i="81"/>
  <c r="K31" i="81"/>
  <c r="F31" i="81"/>
  <c r="E31" i="81"/>
  <c r="D31" i="81"/>
  <c r="O30" i="81"/>
  <c r="N30" i="81"/>
  <c r="L30" i="81"/>
  <c r="K30" i="81"/>
  <c r="F30" i="81"/>
  <c r="E30" i="81"/>
  <c r="D30" i="81"/>
  <c r="O29" i="81"/>
  <c r="N29" i="81"/>
  <c r="L29" i="81"/>
  <c r="K29" i="81"/>
  <c r="F29" i="81"/>
  <c r="E29" i="81"/>
  <c r="D29" i="81"/>
  <c r="O28" i="81"/>
  <c r="N28" i="81"/>
  <c r="L28" i="81"/>
  <c r="K28" i="81"/>
  <c r="F28" i="81"/>
  <c r="E28" i="81"/>
  <c r="D28" i="81"/>
  <c r="O27" i="81"/>
  <c r="N27" i="81"/>
  <c r="L27" i="81"/>
  <c r="K27" i="81"/>
  <c r="F27" i="81"/>
  <c r="E27" i="81"/>
  <c r="D27" i="81"/>
  <c r="O26" i="81"/>
  <c r="N26" i="81"/>
  <c r="L26" i="81"/>
  <c r="K26" i="81"/>
  <c r="F26" i="81"/>
  <c r="E26" i="81"/>
  <c r="D26" i="81"/>
  <c r="O25" i="81"/>
  <c r="N25" i="81"/>
  <c r="L25" i="81"/>
  <c r="K25" i="81"/>
  <c r="F25" i="81"/>
  <c r="E25" i="81"/>
  <c r="D25" i="81"/>
  <c r="O24" i="81"/>
  <c r="N24" i="81"/>
  <c r="L24" i="81"/>
  <c r="K24" i="81"/>
  <c r="F24" i="81"/>
  <c r="E24" i="81"/>
  <c r="D24" i="81"/>
  <c r="O23" i="81"/>
  <c r="N23" i="81"/>
  <c r="L23" i="81"/>
  <c r="K23" i="81"/>
  <c r="F23" i="81"/>
  <c r="E23" i="81"/>
  <c r="D23" i="81"/>
  <c r="O22" i="81"/>
  <c r="N22" i="81"/>
  <c r="L22" i="81"/>
  <c r="K22" i="81"/>
  <c r="F22" i="81"/>
  <c r="E22" i="81"/>
  <c r="D22" i="81"/>
  <c r="O21" i="81"/>
  <c r="N21" i="81"/>
  <c r="L21" i="81"/>
  <c r="K21" i="81"/>
  <c r="F21" i="81"/>
  <c r="E21" i="81"/>
  <c r="D21" i="81"/>
  <c r="O20" i="81"/>
  <c r="N20" i="81"/>
  <c r="L20" i="81"/>
  <c r="K20" i="81"/>
  <c r="F20" i="81"/>
  <c r="E20" i="81"/>
  <c r="D20" i="81"/>
  <c r="O19" i="81"/>
  <c r="N19" i="81"/>
  <c r="L19" i="81"/>
  <c r="K19" i="81"/>
  <c r="F19" i="81"/>
  <c r="E19" i="81"/>
  <c r="D19" i="81"/>
  <c r="O18" i="81"/>
  <c r="N18" i="81"/>
  <c r="L18" i="81"/>
  <c r="K18" i="81"/>
  <c r="F18" i="81"/>
  <c r="E18" i="81"/>
  <c r="D18" i="81"/>
  <c r="O17" i="81"/>
  <c r="N17" i="81"/>
  <c r="L17" i="81"/>
  <c r="K17" i="81"/>
  <c r="F17" i="81"/>
  <c r="E17" i="81"/>
  <c r="D17" i="81"/>
  <c r="O16" i="81"/>
  <c r="N16" i="81"/>
  <c r="L16" i="81"/>
  <c r="K16" i="81"/>
  <c r="F16" i="81"/>
  <c r="E16" i="81"/>
  <c r="D16" i="81"/>
  <c r="O15" i="81"/>
  <c r="N15" i="81"/>
  <c r="L15" i="81"/>
  <c r="K15" i="81"/>
  <c r="F15" i="81"/>
  <c r="E15" i="81"/>
  <c r="D15" i="81"/>
  <c r="O14" i="81"/>
  <c r="N14" i="81"/>
  <c r="L14" i="81"/>
  <c r="K14" i="81"/>
  <c r="F14" i="81"/>
  <c r="E14" i="81"/>
  <c r="D14" i="81"/>
  <c r="O13" i="81"/>
  <c r="N13" i="81"/>
  <c r="L13" i="81"/>
  <c r="K13" i="81"/>
  <c r="F13" i="81"/>
  <c r="E13" i="81"/>
  <c r="D13" i="81"/>
  <c r="O12" i="81"/>
  <c r="N12" i="81"/>
  <c r="L12" i="81"/>
  <c r="K12" i="81"/>
  <c r="F12" i="81"/>
  <c r="E12" i="81"/>
  <c r="D12" i="81"/>
  <c r="O11" i="81"/>
  <c r="N11" i="81"/>
  <c r="L11" i="81"/>
  <c r="K11" i="81"/>
  <c r="F11" i="81"/>
  <c r="E11" i="81"/>
  <c r="D11" i="81"/>
  <c r="O10" i="81"/>
  <c r="N10" i="81"/>
  <c r="L10" i="81"/>
  <c r="K10" i="81"/>
  <c r="F10" i="81"/>
  <c r="E10" i="81"/>
  <c r="D10" i="81"/>
  <c r="O9" i="81"/>
  <c r="N9" i="81"/>
  <c r="L9" i="81"/>
  <c r="K9" i="81"/>
  <c r="F9" i="81"/>
  <c r="E9" i="81"/>
  <c r="D9" i="81"/>
  <c r="O8" i="81"/>
  <c r="N8" i="81"/>
  <c r="L8" i="81"/>
  <c r="K8" i="81"/>
  <c r="F8" i="81"/>
  <c r="E8" i="81"/>
  <c r="D8" i="81"/>
  <c r="O7" i="81"/>
  <c r="N7" i="81"/>
  <c r="L7" i="81"/>
  <c r="K7" i="81"/>
  <c r="F7" i="81"/>
  <c r="E7" i="81"/>
  <c r="D7" i="81"/>
  <c r="N6" i="81"/>
  <c r="J6" i="81"/>
  <c r="H6" i="81"/>
  <c r="D6" i="81"/>
  <c r="O6" i="81"/>
  <c r="P5" i="81"/>
  <c r="P37" i="81" s="1"/>
  <c r="P66" i="81" s="1"/>
  <c r="N5" i="81"/>
  <c r="L5" i="81"/>
  <c r="J5" i="81"/>
  <c r="H5" i="81"/>
  <c r="D5" i="81"/>
  <c r="L18" i="80"/>
  <c r="K18" i="80"/>
  <c r="M18" i="80" s="1"/>
  <c r="F18" i="80"/>
  <c r="E18" i="80"/>
  <c r="G18" i="80" s="1"/>
  <c r="L17" i="80"/>
  <c r="K17" i="80"/>
  <c r="M17" i="80" s="1"/>
  <c r="F17" i="80"/>
  <c r="H17" i="80" s="1"/>
  <c r="E17" i="80"/>
  <c r="G17" i="80" s="1"/>
  <c r="L16" i="80"/>
  <c r="N16" i="80" s="1"/>
  <c r="K16" i="80"/>
  <c r="M16" i="80" s="1"/>
  <c r="F16" i="80"/>
  <c r="E16" i="80"/>
  <c r="G16" i="80" s="1"/>
  <c r="R15" i="80"/>
  <c r="Q15" i="80"/>
  <c r="O15" i="80"/>
  <c r="I15" i="80"/>
  <c r="R14" i="80"/>
  <c r="Q14" i="80"/>
  <c r="O14" i="80"/>
  <c r="N14" i="80"/>
  <c r="M14" i="80"/>
  <c r="I14" i="80"/>
  <c r="H14" i="80"/>
  <c r="G14" i="80"/>
  <c r="R13" i="80"/>
  <c r="Q13" i="80"/>
  <c r="O13" i="80"/>
  <c r="N13" i="80"/>
  <c r="M13" i="80"/>
  <c r="I13" i="80"/>
  <c r="H13" i="80"/>
  <c r="G13" i="80"/>
  <c r="R12" i="80"/>
  <c r="Q12" i="80"/>
  <c r="O12" i="80"/>
  <c r="N12" i="80"/>
  <c r="M12" i="80"/>
  <c r="I12" i="80"/>
  <c r="H12" i="80"/>
  <c r="G12" i="80"/>
  <c r="R11" i="80"/>
  <c r="Q11" i="80"/>
  <c r="O11" i="80"/>
  <c r="N11" i="80"/>
  <c r="M11" i="80"/>
  <c r="I11" i="80"/>
  <c r="H11" i="80"/>
  <c r="G11" i="80"/>
  <c r="R10" i="80"/>
  <c r="Q10" i="80"/>
  <c r="O10" i="80"/>
  <c r="N10" i="80"/>
  <c r="M10" i="80"/>
  <c r="I10" i="80"/>
  <c r="H10" i="80"/>
  <c r="G10" i="80"/>
  <c r="R9" i="80"/>
  <c r="Q9" i="80"/>
  <c r="O9" i="80"/>
  <c r="N9" i="80"/>
  <c r="M9" i="80"/>
  <c r="I9" i="80"/>
  <c r="H9" i="80"/>
  <c r="G9" i="80"/>
  <c r="R8" i="80"/>
  <c r="Q8" i="80"/>
  <c r="O8" i="80"/>
  <c r="N8" i="80"/>
  <c r="M8" i="80"/>
  <c r="I8" i="80"/>
  <c r="H8" i="80"/>
  <c r="G8" i="80"/>
  <c r="R7" i="80"/>
  <c r="Q7" i="80"/>
  <c r="O7" i="80"/>
  <c r="N7" i="80"/>
  <c r="N15" i="80" s="1"/>
  <c r="M7" i="80"/>
  <c r="I7" i="80"/>
  <c r="H7" i="80"/>
  <c r="G7" i="80"/>
  <c r="G15" i="80" s="1"/>
  <c r="R6" i="80"/>
  <c r="Q6" i="80"/>
  <c r="L6" i="80"/>
  <c r="K6" i="80"/>
  <c r="H6" i="80"/>
  <c r="N6" i="80" s="1"/>
  <c r="G6" i="80"/>
  <c r="M6" i="80" s="1"/>
  <c r="Q5" i="80"/>
  <c r="O5" i="80"/>
  <c r="S5" i="80" s="1"/>
  <c r="M5" i="80"/>
  <c r="K5" i="80"/>
  <c r="G5" i="80"/>
  <c r="Q25" i="2"/>
  <c r="M25" i="2"/>
  <c r="G25" i="2"/>
  <c r="H15" i="80" l="1"/>
  <c r="F83" i="66"/>
  <c r="M15" i="80"/>
  <c r="E38" i="81"/>
  <c r="I67" i="81"/>
  <c r="N55" i="66"/>
  <c r="P91" i="46"/>
  <c r="K62" i="81"/>
  <c r="D33" i="81"/>
  <c r="E96" i="83"/>
  <c r="P88" i="83"/>
  <c r="P82" i="48"/>
  <c r="J62" i="81"/>
  <c r="P83" i="48"/>
  <c r="P79" i="48"/>
  <c r="P30" i="48"/>
  <c r="P91" i="83"/>
  <c r="P87" i="83"/>
  <c r="P92" i="46"/>
  <c r="P88" i="46"/>
  <c r="P94" i="81"/>
  <c r="R16" i="80"/>
  <c r="P96" i="83"/>
  <c r="P89" i="83"/>
  <c r="P20" i="83"/>
  <c r="P93" i="46"/>
  <c r="P89" i="46"/>
  <c r="P87" i="81"/>
  <c r="P59" i="81"/>
  <c r="P60" i="81"/>
  <c r="P90" i="46"/>
  <c r="L95" i="81"/>
  <c r="P68" i="81"/>
  <c r="P71" i="81"/>
  <c r="P78" i="81"/>
  <c r="P79" i="81"/>
  <c r="P84" i="81"/>
  <c r="P89" i="81"/>
  <c r="P90" i="81"/>
  <c r="P91" i="81"/>
  <c r="D62" i="81"/>
  <c r="P45" i="81"/>
  <c r="P46" i="81"/>
  <c r="P47" i="81"/>
  <c r="L32" i="81"/>
  <c r="P17" i="81"/>
  <c r="P21" i="81"/>
  <c r="P25" i="81"/>
  <c r="O16" i="80"/>
  <c r="S7" i="80"/>
  <c r="I18" i="80"/>
  <c r="I17" i="80"/>
  <c r="P47" i="66"/>
  <c r="O55" i="66"/>
  <c r="P46" i="66"/>
  <c r="P81" i="48"/>
  <c r="P80" i="48"/>
  <c r="P29" i="48"/>
  <c r="P49" i="47"/>
  <c r="P90" i="83"/>
  <c r="P85" i="81"/>
  <c r="P88" i="81"/>
  <c r="P77" i="81"/>
  <c r="F61" i="81"/>
  <c r="P48" i="81"/>
  <c r="P43" i="81"/>
  <c r="P44" i="81"/>
  <c r="P52" i="81"/>
  <c r="P33" i="81"/>
  <c r="P7" i="81"/>
  <c r="P9" i="81"/>
  <c r="P12" i="81"/>
  <c r="P26" i="81"/>
  <c r="P27" i="81"/>
  <c r="P29" i="81"/>
  <c r="S11" i="80"/>
  <c r="P87" i="36"/>
  <c r="P73" i="47"/>
  <c r="P84" i="47"/>
  <c r="L95" i="83"/>
  <c r="P70" i="83"/>
  <c r="P74" i="83"/>
  <c r="P84" i="83"/>
  <c r="F95" i="83"/>
  <c r="J62" i="83"/>
  <c r="K62" i="83"/>
  <c r="P79" i="83"/>
  <c r="O95" i="83"/>
  <c r="P5" i="83"/>
  <c r="P37" i="83" s="1"/>
  <c r="P66" i="83" s="1"/>
  <c r="P40" i="83"/>
  <c r="P43" i="83"/>
  <c r="P62" i="83"/>
  <c r="D6" i="83"/>
  <c r="H6" i="83"/>
  <c r="P28" i="83"/>
  <c r="P29" i="83"/>
  <c r="P33" i="83"/>
  <c r="P68" i="83"/>
  <c r="P71" i="83"/>
  <c r="P78" i="83"/>
  <c r="P76" i="83"/>
  <c r="P80" i="83"/>
  <c r="P81" i="83"/>
  <c r="P82" i="83"/>
  <c r="P85" i="83"/>
  <c r="P83" i="83"/>
  <c r="P86" i="83"/>
  <c r="O32" i="83"/>
  <c r="P69" i="83"/>
  <c r="P53" i="83"/>
  <c r="P72" i="83"/>
  <c r="P73" i="83"/>
  <c r="J95" i="83"/>
  <c r="P12" i="83"/>
  <c r="P21" i="83"/>
  <c r="P26" i="83"/>
  <c r="P27" i="83"/>
  <c r="P77" i="83"/>
  <c r="P39" i="83"/>
  <c r="P44" i="83"/>
  <c r="P46" i="83"/>
  <c r="P48" i="83"/>
  <c r="P51" i="83"/>
  <c r="N61" i="83"/>
  <c r="P49" i="83"/>
  <c r="P52" i="83"/>
  <c r="P54" i="83"/>
  <c r="P50" i="83"/>
  <c r="F61" i="83"/>
  <c r="P41" i="83"/>
  <c r="P42" i="83"/>
  <c r="P45" i="83"/>
  <c r="P47" i="83"/>
  <c r="E61" i="83"/>
  <c r="E62" i="83" s="1"/>
  <c r="J33" i="83"/>
  <c r="D33" i="83"/>
  <c r="P7" i="83"/>
  <c r="P8" i="83"/>
  <c r="P9" i="83"/>
  <c r="P13" i="83"/>
  <c r="P14" i="83"/>
  <c r="P17" i="83"/>
  <c r="P24" i="83"/>
  <c r="P25" i="83"/>
  <c r="P30" i="83"/>
  <c r="P15" i="83"/>
  <c r="P16" i="83"/>
  <c r="F32" i="83"/>
  <c r="P18" i="83"/>
  <c r="P19" i="83"/>
  <c r="N32" i="83"/>
  <c r="P23" i="83"/>
  <c r="P10" i="83"/>
  <c r="P11" i="83"/>
  <c r="P31" i="83"/>
  <c r="P96" i="81"/>
  <c r="D96" i="81"/>
  <c r="O95" i="81"/>
  <c r="P69" i="81"/>
  <c r="P72" i="81"/>
  <c r="P73" i="81"/>
  <c r="P75" i="81"/>
  <c r="P76" i="81"/>
  <c r="P82" i="81"/>
  <c r="K95" i="81"/>
  <c r="F95" i="81"/>
  <c r="P80" i="81"/>
  <c r="P86" i="81"/>
  <c r="P92" i="81"/>
  <c r="P93" i="81"/>
  <c r="N95" i="81"/>
  <c r="P81" i="81"/>
  <c r="P70" i="81"/>
  <c r="P74" i="81"/>
  <c r="P83" i="81"/>
  <c r="P62" i="81"/>
  <c r="P39" i="81"/>
  <c r="P40" i="81"/>
  <c r="P49" i="81"/>
  <c r="P50" i="81"/>
  <c r="P58" i="81"/>
  <c r="N61" i="81"/>
  <c r="O61" i="81"/>
  <c r="P41" i="81"/>
  <c r="P42" i="81"/>
  <c r="P51" i="81"/>
  <c r="E61" i="81"/>
  <c r="E62" i="81" s="1"/>
  <c r="F32" i="81"/>
  <c r="P13" i="81"/>
  <c r="P18" i="81"/>
  <c r="P19" i="81"/>
  <c r="P20" i="81"/>
  <c r="P22" i="81"/>
  <c r="P23" i="81"/>
  <c r="P24" i="81"/>
  <c r="P30" i="81"/>
  <c r="P31" i="81"/>
  <c r="P14" i="81"/>
  <c r="P15" i="81"/>
  <c r="P16" i="81"/>
  <c r="N32" i="81"/>
  <c r="P28" i="81"/>
  <c r="O32" i="81"/>
  <c r="P8" i="81"/>
  <c r="P10" i="81"/>
  <c r="P11" i="81"/>
  <c r="S15" i="80"/>
  <c r="O17" i="80"/>
  <c r="S8" i="80"/>
  <c r="S9" i="80"/>
  <c r="Q16" i="80"/>
  <c r="S10" i="80"/>
  <c r="S12" i="80"/>
  <c r="S13" i="80"/>
  <c r="S14" i="80"/>
  <c r="Q18" i="80"/>
  <c r="R18" i="80"/>
  <c r="Q17" i="80"/>
  <c r="C38" i="83"/>
  <c r="O38" i="83"/>
  <c r="L61" i="83"/>
  <c r="E67" i="83"/>
  <c r="E6" i="83"/>
  <c r="I6" i="83" s="1"/>
  <c r="K32" i="83"/>
  <c r="K33" i="83" s="1"/>
  <c r="D38" i="83"/>
  <c r="D61" i="83"/>
  <c r="D62" i="83" s="1"/>
  <c r="H67" i="83"/>
  <c r="L32" i="83"/>
  <c r="E38" i="83"/>
  <c r="O61" i="83"/>
  <c r="I67" i="83"/>
  <c r="H38" i="83"/>
  <c r="J67" i="83"/>
  <c r="J6" i="83"/>
  <c r="E32" i="83"/>
  <c r="E33" i="83" s="1"/>
  <c r="I38" i="83"/>
  <c r="K67" i="83"/>
  <c r="D95" i="83"/>
  <c r="D96" i="83" s="1"/>
  <c r="N95" i="83"/>
  <c r="K6" i="83"/>
  <c r="J38" i="83"/>
  <c r="B67" i="83"/>
  <c r="N67" i="83"/>
  <c r="N6" i="83"/>
  <c r="K38" i="83"/>
  <c r="C67" i="83"/>
  <c r="O67" i="83"/>
  <c r="B38" i="83"/>
  <c r="N38" i="83"/>
  <c r="J32" i="81"/>
  <c r="J33" i="81" s="1"/>
  <c r="C38" i="81"/>
  <c r="O38" i="81"/>
  <c r="L61" i="81"/>
  <c r="E67" i="81"/>
  <c r="E6" i="81"/>
  <c r="I6" i="81" s="1"/>
  <c r="K32" i="81"/>
  <c r="K33" i="81" s="1"/>
  <c r="J95" i="81"/>
  <c r="E32" i="81"/>
  <c r="E33" i="81" s="1"/>
  <c r="L37" i="81"/>
  <c r="I38" i="81"/>
  <c r="K67" i="81"/>
  <c r="K6" i="81"/>
  <c r="E95" i="81"/>
  <c r="E96" i="81" s="1"/>
  <c r="K38" i="81"/>
  <c r="C67" i="81"/>
  <c r="O67" i="81"/>
  <c r="H16" i="80"/>
  <c r="I16" i="80"/>
  <c r="R17" i="80"/>
  <c r="N18" i="80"/>
  <c r="O18" i="80"/>
  <c r="N17" i="80"/>
  <c r="H18" i="80"/>
  <c r="D68" i="36"/>
  <c r="E68" i="36"/>
  <c r="D69" i="36"/>
  <c r="E69" i="36"/>
  <c r="D70" i="36"/>
  <c r="E70" i="36"/>
  <c r="D71" i="36"/>
  <c r="E71" i="36"/>
  <c r="D72" i="36"/>
  <c r="E72" i="36"/>
  <c r="D73" i="36"/>
  <c r="E73" i="36"/>
  <c r="D74" i="36"/>
  <c r="E74" i="36"/>
  <c r="D75" i="36"/>
  <c r="E75" i="36"/>
  <c r="D76" i="36"/>
  <c r="E76" i="36"/>
  <c r="D77" i="36"/>
  <c r="E77" i="36"/>
  <c r="D78" i="36"/>
  <c r="E78" i="36"/>
  <c r="D79" i="36"/>
  <c r="E79" i="36"/>
  <c r="D80" i="36"/>
  <c r="E80" i="36"/>
  <c r="D81" i="36"/>
  <c r="E81" i="36"/>
  <c r="D82" i="36"/>
  <c r="E82" i="36"/>
  <c r="D83" i="36"/>
  <c r="E83" i="36"/>
  <c r="D84" i="36"/>
  <c r="E84" i="36"/>
  <c r="D85" i="36"/>
  <c r="E85" i="36"/>
  <c r="D86" i="36"/>
  <c r="E86" i="36"/>
  <c r="D87" i="36"/>
  <c r="E87" i="36"/>
  <c r="D88" i="36"/>
  <c r="E88" i="36"/>
  <c r="D89" i="36"/>
  <c r="E89" i="36"/>
  <c r="D90" i="36"/>
  <c r="E90" i="36"/>
  <c r="D91" i="36"/>
  <c r="E91" i="36"/>
  <c r="D92" i="36"/>
  <c r="E92" i="36"/>
  <c r="D93" i="36"/>
  <c r="E93" i="36"/>
  <c r="D94" i="36"/>
  <c r="E94" i="36"/>
  <c r="B95" i="3"/>
  <c r="C95" i="3"/>
  <c r="P55" i="66" l="1"/>
  <c r="S16" i="80"/>
  <c r="S18" i="80"/>
  <c r="P95" i="83"/>
  <c r="P61" i="83"/>
  <c r="P32" i="83"/>
  <c r="P95" i="81"/>
  <c r="P61" i="81"/>
  <c r="P32" i="81"/>
  <c r="S17" i="80"/>
  <c r="L5" i="70"/>
  <c r="P5" i="70" s="1"/>
  <c r="N4" i="69"/>
  <c r="R4" i="69" s="1"/>
  <c r="N4" i="67"/>
  <c r="R4" i="67" s="1"/>
  <c r="F37" i="66"/>
  <c r="L37" i="66" s="1"/>
  <c r="L5" i="66"/>
  <c r="P5" i="66" s="1"/>
  <c r="N4" i="65"/>
  <c r="R4" i="65" s="1"/>
  <c r="O5" i="74"/>
  <c r="S5" i="74" s="1"/>
  <c r="P5" i="47"/>
  <c r="L5" i="47"/>
  <c r="S5" i="73"/>
  <c r="O5" i="73"/>
  <c r="L5" i="46"/>
  <c r="P5" i="46" s="1"/>
  <c r="O5" i="72"/>
  <c r="S5" i="72" s="1"/>
  <c r="F37" i="36"/>
  <c r="L37" i="36" s="1"/>
  <c r="P5" i="36"/>
  <c r="L5" i="36"/>
  <c r="O5" i="71"/>
  <c r="S5" i="71" s="1"/>
  <c r="F37" i="3"/>
  <c r="L37" i="3" s="1"/>
  <c r="P37" i="3" s="1"/>
  <c r="L5" i="3"/>
  <c r="P5" i="3" s="1"/>
  <c r="O5" i="34"/>
  <c r="S5" i="34" s="1"/>
  <c r="G45" i="2"/>
  <c r="M45" i="2" s="1"/>
  <c r="F66" i="36" l="1"/>
  <c r="L66" i="36" s="1"/>
  <c r="F66" i="3"/>
  <c r="L66" i="3" s="1"/>
  <c r="P66" i="3" s="1"/>
  <c r="B61" i="36" l="1"/>
  <c r="C61" i="36"/>
  <c r="H61" i="36"/>
  <c r="I61" i="36"/>
  <c r="N84" i="48" l="1"/>
  <c r="O84" i="48"/>
  <c r="L82" i="48"/>
  <c r="L84" i="48"/>
  <c r="F82" i="48"/>
  <c r="F84" i="48"/>
  <c r="P84" i="48" l="1"/>
  <c r="B95" i="36"/>
  <c r="C95" i="36"/>
  <c r="L37" i="70" l="1"/>
  <c r="L66" i="70" s="1"/>
  <c r="F37" i="70"/>
  <c r="F66" i="70" s="1"/>
  <c r="L37" i="68"/>
  <c r="L66" i="68" s="1"/>
  <c r="F37" i="68"/>
  <c r="F66" i="68" s="1"/>
  <c r="L60" i="66"/>
  <c r="F60" i="66"/>
  <c r="L37" i="48"/>
  <c r="L66" i="48" s="1"/>
  <c r="F37" i="48"/>
  <c r="F66" i="48" s="1"/>
  <c r="L37" i="47"/>
  <c r="L66" i="47" s="1"/>
  <c r="F37" i="47"/>
  <c r="F66" i="47" s="1"/>
  <c r="L37" i="46"/>
  <c r="L66" i="46" s="1"/>
  <c r="F37" i="46"/>
  <c r="F66" i="46" s="1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3" i="46"/>
  <c r="K24" i="46"/>
  <c r="K25" i="46"/>
  <c r="K26" i="46"/>
  <c r="K27" i="46"/>
  <c r="K28" i="46"/>
  <c r="K29" i="46"/>
  <c r="K30" i="46"/>
  <c r="K31" i="46"/>
  <c r="K39" i="46"/>
  <c r="K40" i="46"/>
  <c r="K41" i="46"/>
  <c r="K42" i="46"/>
  <c r="K43" i="46"/>
  <c r="K44" i="46"/>
  <c r="K45" i="46"/>
  <c r="K46" i="46"/>
  <c r="K47" i="46"/>
  <c r="K48" i="46"/>
  <c r="K49" i="46"/>
  <c r="K50" i="46"/>
  <c r="K51" i="46"/>
  <c r="K52" i="46"/>
  <c r="K53" i="46"/>
  <c r="K54" i="46"/>
  <c r="K55" i="46"/>
  <c r="K56" i="46"/>
  <c r="K57" i="46"/>
  <c r="K58" i="46"/>
  <c r="K59" i="46"/>
  <c r="K60" i="46"/>
  <c r="K70" i="46"/>
  <c r="K71" i="46"/>
  <c r="K72" i="46"/>
  <c r="K73" i="46"/>
  <c r="K74" i="46"/>
  <c r="K75" i="46"/>
  <c r="K76" i="46"/>
  <c r="K77" i="46"/>
  <c r="K78" i="46"/>
  <c r="K79" i="46"/>
  <c r="K80" i="46"/>
  <c r="K81" i="46"/>
  <c r="K82" i="46"/>
  <c r="K83" i="46"/>
  <c r="K84" i="46"/>
  <c r="K85" i="46"/>
  <c r="K86" i="46"/>
  <c r="K87" i="46"/>
  <c r="K88" i="46"/>
  <c r="K89" i="46"/>
  <c r="K90" i="46"/>
  <c r="K91" i="46"/>
  <c r="K92" i="46"/>
  <c r="K93" i="46"/>
  <c r="K94" i="46"/>
  <c r="K96" i="46"/>
  <c r="L38" i="3"/>
  <c r="F38" i="3"/>
  <c r="F67" i="3" s="1"/>
  <c r="G8" i="71"/>
  <c r="H8" i="71"/>
  <c r="G9" i="71"/>
  <c r="H9" i="71"/>
  <c r="G10" i="71"/>
  <c r="H10" i="71"/>
  <c r="G12" i="71"/>
  <c r="H12" i="71"/>
  <c r="G13" i="71"/>
  <c r="H13" i="71"/>
  <c r="G14" i="71"/>
  <c r="H14" i="71"/>
  <c r="M8" i="71"/>
  <c r="M9" i="71"/>
  <c r="M10" i="71"/>
  <c r="M12" i="71"/>
  <c r="M13" i="71"/>
  <c r="M14" i="71"/>
  <c r="B32" i="47" l="1"/>
  <c r="C32" i="47"/>
  <c r="J68" i="47" l="1"/>
  <c r="J69" i="47"/>
  <c r="J70" i="47"/>
  <c r="J71" i="47"/>
  <c r="J72" i="47"/>
  <c r="J73" i="47"/>
  <c r="J74" i="47"/>
  <c r="J75" i="47"/>
  <c r="J76" i="47"/>
  <c r="J77" i="47"/>
  <c r="J78" i="47"/>
  <c r="J79" i="47"/>
  <c r="J80" i="47"/>
  <c r="J81" i="47"/>
  <c r="J82" i="47"/>
  <c r="J83" i="47"/>
  <c r="J84" i="47"/>
  <c r="J85" i="47"/>
  <c r="J86" i="47"/>
  <c r="J87" i="47"/>
  <c r="J88" i="47"/>
  <c r="J89" i="47"/>
  <c r="J90" i="47"/>
  <c r="J91" i="47"/>
  <c r="J92" i="47"/>
  <c r="J93" i="47"/>
  <c r="J94" i="47"/>
  <c r="N32" i="48" l="1"/>
  <c r="O32" i="48"/>
  <c r="L32" i="48"/>
  <c r="F32" i="70"/>
  <c r="P32" i="48" l="1"/>
  <c r="I32" i="46" l="1"/>
  <c r="K32" i="46" s="1"/>
  <c r="K33" i="46" s="1"/>
  <c r="H32" i="46"/>
  <c r="N42" i="66" l="1"/>
  <c r="O42" i="66"/>
  <c r="N43" i="66"/>
  <c r="O43" i="66"/>
  <c r="N44" i="66"/>
  <c r="O44" i="66"/>
  <c r="N45" i="66"/>
  <c r="O45" i="66"/>
  <c r="L42" i="66"/>
  <c r="L43" i="66"/>
  <c r="L44" i="66"/>
  <c r="L45" i="66"/>
  <c r="F42" i="66"/>
  <c r="F43" i="66"/>
  <c r="F44" i="66"/>
  <c r="L60" i="47"/>
  <c r="F60" i="47"/>
  <c r="P43" i="66" l="1"/>
  <c r="P45" i="66"/>
  <c r="P44" i="66"/>
  <c r="P42" i="66"/>
  <c r="L72" i="70" l="1"/>
  <c r="N72" i="70"/>
  <c r="O72" i="70"/>
  <c r="F72" i="70"/>
  <c r="N19" i="70"/>
  <c r="O19" i="70"/>
  <c r="F19" i="70"/>
  <c r="F22" i="70"/>
  <c r="F24" i="70"/>
  <c r="D62" i="66"/>
  <c r="D63" i="66"/>
  <c r="D64" i="66"/>
  <c r="D65" i="66"/>
  <c r="D66" i="66"/>
  <c r="D67" i="66"/>
  <c r="D68" i="66"/>
  <c r="D69" i="66"/>
  <c r="D70" i="66"/>
  <c r="D71" i="66"/>
  <c r="D72" i="66"/>
  <c r="D73" i="66"/>
  <c r="D74" i="66"/>
  <c r="D75" i="66"/>
  <c r="D76" i="66"/>
  <c r="D77" i="66"/>
  <c r="D78" i="66"/>
  <c r="D79" i="66"/>
  <c r="D80" i="66"/>
  <c r="D81" i="66"/>
  <c r="D82" i="66"/>
  <c r="F45" i="66"/>
  <c r="L55" i="48"/>
  <c r="N55" i="48"/>
  <c r="O55" i="48"/>
  <c r="L56" i="48"/>
  <c r="N56" i="48"/>
  <c r="O56" i="48"/>
  <c r="F55" i="48"/>
  <c r="F56" i="48"/>
  <c r="N28" i="48"/>
  <c r="O28" i="48"/>
  <c r="L28" i="48"/>
  <c r="F28" i="48"/>
  <c r="N81" i="47"/>
  <c r="O81" i="47"/>
  <c r="N82" i="47"/>
  <c r="O82" i="47"/>
  <c r="N83" i="47"/>
  <c r="O83" i="47"/>
  <c r="N85" i="47"/>
  <c r="O85" i="47"/>
  <c r="N86" i="47"/>
  <c r="O86" i="47"/>
  <c r="N87" i="47"/>
  <c r="O87" i="47"/>
  <c r="L81" i="47"/>
  <c r="L82" i="47"/>
  <c r="L83" i="47"/>
  <c r="L85" i="47"/>
  <c r="L86" i="47"/>
  <c r="L87" i="47"/>
  <c r="F81" i="47"/>
  <c r="F82" i="47"/>
  <c r="F83" i="47"/>
  <c r="F85" i="47"/>
  <c r="F86" i="47"/>
  <c r="F87" i="47"/>
  <c r="L56" i="47"/>
  <c r="N56" i="47"/>
  <c r="O56" i="47"/>
  <c r="F56" i="47"/>
  <c r="F59" i="47"/>
  <c r="N31" i="47"/>
  <c r="O31" i="47"/>
  <c r="L31" i="47"/>
  <c r="F31" i="47"/>
  <c r="L82" i="46"/>
  <c r="N82" i="46"/>
  <c r="O82" i="46"/>
  <c r="L83" i="46"/>
  <c r="N83" i="46"/>
  <c r="O83" i="46"/>
  <c r="L84" i="46"/>
  <c r="N84" i="46"/>
  <c r="O84" i="46"/>
  <c r="L85" i="46"/>
  <c r="N85" i="46"/>
  <c r="O85" i="46"/>
  <c r="L86" i="46"/>
  <c r="N86" i="46"/>
  <c r="O86" i="46"/>
  <c r="L87" i="46"/>
  <c r="N87" i="46"/>
  <c r="O87" i="46"/>
  <c r="L93" i="46"/>
  <c r="F82" i="46"/>
  <c r="F83" i="46"/>
  <c r="F84" i="46"/>
  <c r="F85" i="46"/>
  <c r="F86" i="46"/>
  <c r="F87" i="46"/>
  <c r="N59" i="46"/>
  <c r="O59" i="46"/>
  <c r="L59" i="46"/>
  <c r="F59" i="46"/>
  <c r="N88" i="36"/>
  <c r="O88" i="36"/>
  <c r="N89" i="36"/>
  <c r="O89" i="36"/>
  <c r="N90" i="36"/>
  <c r="O90" i="36"/>
  <c r="N91" i="36"/>
  <c r="O91" i="36"/>
  <c r="N92" i="36"/>
  <c r="O92" i="36"/>
  <c r="N93" i="36"/>
  <c r="O93" i="36"/>
  <c r="L88" i="36"/>
  <c r="L89" i="36"/>
  <c r="L90" i="36"/>
  <c r="L91" i="36"/>
  <c r="L92" i="36"/>
  <c r="L93" i="36"/>
  <c r="F88" i="36"/>
  <c r="F89" i="36"/>
  <c r="F90" i="36"/>
  <c r="F91" i="36"/>
  <c r="F92" i="36"/>
  <c r="F93" i="36"/>
  <c r="L89" i="3"/>
  <c r="N89" i="3"/>
  <c r="O89" i="3"/>
  <c r="L90" i="3"/>
  <c r="N90" i="3"/>
  <c r="O90" i="3"/>
  <c r="L91" i="3"/>
  <c r="N91" i="3"/>
  <c r="O91" i="3"/>
  <c r="L92" i="3"/>
  <c r="N92" i="3"/>
  <c r="O92" i="3"/>
  <c r="L94" i="3"/>
  <c r="F89" i="3"/>
  <c r="F90" i="3"/>
  <c r="F91" i="3"/>
  <c r="F92" i="3"/>
  <c r="F94" i="3"/>
  <c r="G7" i="71" l="1"/>
  <c r="G11" i="71"/>
  <c r="H7" i="71"/>
  <c r="H11" i="71"/>
  <c r="M7" i="71"/>
  <c r="M11" i="71"/>
  <c r="P31" i="47"/>
  <c r="P56" i="48"/>
  <c r="P28" i="48"/>
  <c r="P56" i="47"/>
  <c r="P86" i="46"/>
  <c r="P84" i="46"/>
  <c r="P82" i="46"/>
  <c r="P92" i="36"/>
  <c r="P90" i="36"/>
  <c r="P89" i="36"/>
  <c r="P88" i="36"/>
  <c r="P92" i="3"/>
  <c r="P90" i="3"/>
  <c r="P72" i="70"/>
  <c r="P19" i="70"/>
  <c r="P55" i="48"/>
  <c r="P86" i="47"/>
  <c r="P85" i="47"/>
  <c r="P82" i="47"/>
  <c r="P81" i="47"/>
  <c r="P87" i="46"/>
  <c r="P85" i="46"/>
  <c r="P83" i="46"/>
  <c r="P59" i="46"/>
  <c r="P93" i="36"/>
  <c r="P89" i="3"/>
  <c r="P91" i="3"/>
  <c r="P91" i="36"/>
  <c r="P87" i="47"/>
  <c r="P83" i="47"/>
  <c r="N54" i="48" l="1"/>
  <c r="O54" i="48"/>
  <c r="L54" i="48"/>
  <c r="F54" i="48"/>
  <c r="P54" i="48" l="1"/>
  <c r="I61" i="3" l="1"/>
  <c r="K95" i="46" l="1"/>
  <c r="H61" i="3" l="1"/>
  <c r="K88" i="47" l="1"/>
  <c r="L57" i="46" l="1"/>
  <c r="N57" i="46"/>
  <c r="O57" i="46"/>
  <c r="L58" i="46"/>
  <c r="N58" i="46"/>
  <c r="O58" i="46"/>
  <c r="F57" i="46"/>
  <c r="F58" i="46"/>
  <c r="P58" i="46" l="1"/>
  <c r="P57" i="46"/>
  <c r="N43" i="47" l="1"/>
  <c r="O43" i="47"/>
  <c r="N44" i="47"/>
  <c r="O44" i="47"/>
  <c r="N45" i="47"/>
  <c r="O45" i="47"/>
  <c r="N46" i="47"/>
  <c r="O46" i="47"/>
  <c r="N47" i="47"/>
  <c r="O47" i="47"/>
  <c r="N48" i="47"/>
  <c r="O48" i="47"/>
  <c r="N50" i="47"/>
  <c r="O50" i="47"/>
  <c r="L44" i="47"/>
  <c r="L45" i="47"/>
  <c r="L46" i="47"/>
  <c r="L47" i="47"/>
  <c r="L48" i="47"/>
  <c r="L50" i="47"/>
  <c r="F44" i="47"/>
  <c r="F45" i="47"/>
  <c r="F46" i="47"/>
  <c r="F47" i="47"/>
  <c r="F48" i="47"/>
  <c r="F50" i="47"/>
  <c r="F53" i="47"/>
  <c r="N30" i="47"/>
  <c r="O30" i="47"/>
  <c r="L30" i="47"/>
  <c r="F30" i="47"/>
  <c r="L94" i="46"/>
  <c r="N94" i="46"/>
  <c r="O94" i="46"/>
  <c r="F94" i="46"/>
  <c r="P45" i="47" l="1"/>
  <c r="P47" i="47"/>
  <c r="P46" i="47"/>
  <c r="P30" i="47"/>
  <c r="P50" i="47"/>
  <c r="P43" i="47"/>
  <c r="P48" i="47"/>
  <c r="P44" i="47"/>
  <c r="P94" i="46"/>
  <c r="D68" i="70" l="1"/>
  <c r="D69" i="70"/>
  <c r="D70" i="70"/>
  <c r="D71" i="70"/>
  <c r="D72" i="70"/>
  <c r="D73" i="70"/>
  <c r="D74" i="70"/>
  <c r="D75" i="70"/>
  <c r="D76" i="70"/>
  <c r="D77" i="70"/>
  <c r="D78" i="70"/>
  <c r="D92" i="70"/>
  <c r="D93" i="70"/>
  <c r="F94" i="70"/>
  <c r="L71" i="70"/>
  <c r="N71" i="70"/>
  <c r="O71" i="70"/>
  <c r="F71" i="70"/>
  <c r="L77" i="47"/>
  <c r="N77" i="47"/>
  <c r="O77" i="47"/>
  <c r="L78" i="47"/>
  <c r="N78" i="47"/>
  <c r="O78" i="47"/>
  <c r="L79" i="47"/>
  <c r="N79" i="47"/>
  <c r="O79" i="47"/>
  <c r="L80" i="47"/>
  <c r="N80" i="47"/>
  <c r="O80" i="47"/>
  <c r="F77" i="47"/>
  <c r="F78" i="47"/>
  <c r="F79" i="47"/>
  <c r="F80" i="47"/>
  <c r="N25" i="47"/>
  <c r="O25" i="47"/>
  <c r="N26" i="47"/>
  <c r="O26" i="47"/>
  <c r="N27" i="47"/>
  <c r="O27" i="47"/>
  <c r="N28" i="47"/>
  <c r="O28" i="47"/>
  <c r="N29" i="47"/>
  <c r="O29" i="47"/>
  <c r="L25" i="47"/>
  <c r="L26" i="47"/>
  <c r="L27" i="47"/>
  <c r="L28" i="47"/>
  <c r="L29" i="47"/>
  <c r="F27" i="47"/>
  <c r="F28" i="47"/>
  <c r="F29" i="47"/>
  <c r="F25" i="47"/>
  <c r="F26" i="47"/>
  <c r="D7" i="47"/>
  <c r="E7" i="47"/>
  <c r="D8" i="47"/>
  <c r="E8" i="47"/>
  <c r="D9" i="47"/>
  <c r="E9" i="47"/>
  <c r="D10" i="47"/>
  <c r="E10" i="47"/>
  <c r="D11" i="47"/>
  <c r="E11" i="47"/>
  <c r="D12" i="47"/>
  <c r="E12" i="47"/>
  <c r="D13" i="47"/>
  <c r="E13" i="47"/>
  <c r="D14" i="47"/>
  <c r="E14" i="47"/>
  <c r="D15" i="47"/>
  <c r="E15" i="47"/>
  <c r="D16" i="47"/>
  <c r="E16" i="47"/>
  <c r="D17" i="47"/>
  <c r="E17" i="47"/>
  <c r="D18" i="47"/>
  <c r="E18" i="47"/>
  <c r="D19" i="47"/>
  <c r="E19" i="47"/>
  <c r="D20" i="47"/>
  <c r="E20" i="47"/>
  <c r="D21" i="47"/>
  <c r="E21" i="47"/>
  <c r="D22" i="47"/>
  <c r="E22" i="47"/>
  <c r="D23" i="47"/>
  <c r="E23" i="47"/>
  <c r="D24" i="47"/>
  <c r="E24" i="47"/>
  <c r="D25" i="47"/>
  <c r="E25" i="47"/>
  <c r="D26" i="47"/>
  <c r="E26" i="47"/>
  <c r="D27" i="47"/>
  <c r="E27" i="47"/>
  <c r="D28" i="47"/>
  <c r="E28" i="47"/>
  <c r="D29" i="47"/>
  <c r="E29" i="47"/>
  <c r="D30" i="47"/>
  <c r="E30" i="47"/>
  <c r="D31" i="47"/>
  <c r="E31" i="47"/>
  <c r="L76" i="46"/>
  <c r="N76" i="46"/>
  <c r="O76" i="46"/>
  <c r="L77" i="46"/>
  <c r="N77" i="46"/>
  <c r="O77" i="46"/>
  <c r="L78" i="46"/>
  <c r="N78" i="46"/>
  <c r="O78" i="46"/>
  <c r="L79" i="46"/>
  <c r="N79" i="46"/>
  <c r="O79" i="46"/>
  <c r="L80" i="46"/>
  <c r="N80" i="46"/>
  <c r="O80" i="46"/>
  <c r="L81" i="46"/>
  <c r="N81" i="46"/>
  <c r="O81" i="46"/>
  <c r="F76" i="46"/>
  <c r="F77" i="46"/>
  <c r="F78" i="46"/>
  <c r="F79" i="46"/>
  <c r="F80" i="46"/>
  <c r="F81" i="46"/>
  <c r="N24" i="46"/>
  <c r="O24" i="46"/>
  <c r="N25" i="46"/>
  <c r="O25" i="46"/>
  <c r="N26" i="46"/>
  <c r="O26" i="46"/>
  <c r="N27" i="46"/>
  <c r="O27" i="46"/>
  <c r="L24" i="46"/>
  <c r="L25" i="46"/>
  <c r="F24" i="46"/>
  <c r="F25" i="46"/>
  <c r="N84" i="36"/>
  <c r="O84" i="36"/>
  <c r="N85" i="36"/>
  <c r="O85" i="36"/>
  <c r="N86" i="36"/>
  <c r="O86" i="36"/>
  <c r="L84" i="36"/>
  <c r="L85" i="36"/>
  <c r="F84" i="36"/>
  <c r="F85" i="36"/>
  <c r="F86" i="36"/>
  <c r="N87" i="3"/>
  <c r="O87" i="3"/>
  <c r="N88" i="3"/>
  <c r="O88" i="3"/>
  <c r="L87" i="3"/>
  <c r="L88" i="3"/>
  <c r="F87" i="3"/>
  <c r="F88" i="3"/>
  <c r="P29" i="47" l="1"/>
  <c r="P25" i="47"/>
  <c r="P24" i="46"/>
  <c r="P84" i="36"/>
  <c r="P71" i="70"/>
  <c r="F61" i="68"/>
  <c r="P26" i="46"/>
  <c r="P25" i="46"/>
  <c r="P87" i="3"/>
  <c r="N61" i="68"/>
  <c r="O61" i="68"/>
  <c r="P77" i="47"/>
  <c r="P27" i="47"/>
  <c r="P26" i="47"/>
  <c r="P28" i="47"/>
  <c r="P76" i="46"/>
  <c r="P79" i="46"/>
  <c r="P77" i="46"/>
  <c r="P27" i="46"/>
  <c r="P86" i="36"/>
  <c r="P85" i="36"/>
  <c r="P88" i="3"/>
  <c r="L61" i="68"/>
  <c r="P79" i="47"/>
  <c r="P78" i="47"/>
  <c r="P80" i="47"/>
  <c r="P81" i="46"/>
  <c r="P80" i="46"/>
  <c r="P78" i="46"/>
  <c r="J39" i="68"/>
  <c r="J40" i="68"/>
  <c r="J41" i="68"/>
  <c r="J42" i="68"/>
  <c r="J43" i="68"/>
  <c r="J44" i="68"/>
  <c r="J45" i="68"/>
  <c r="J46" i="68"/>
  <c r="J47" i="68"/>
  <c r="J48" i="68"/>
  <c r="J49" i="68"/>
  <c r="J50" i="68"/>
  <c r="J51" i="68"/>
  <c r="J52" i="68"/>
  <c r="J53" i="68"/>
  <c r="J54" i="68"/>
  <c r="J55" i="68"/>
  <c r="J56" i="68"/>
  <c r="J57" i="68"/>
  <c r="J58" i="68"/>
  <c r="J59" i="68"/>
  <c r="J60" i="68"/>
  <c r="L18" i="74"/>
  <c r="K18" i="74"/>
  <c r="F18" i="74"/>
  <c r="H18" i="74" s="1"/>
  <c r="E18" i="74"/>
  <c r="L17" i="74"/>
  <c r="K17" i="74"/>
  <c r="F17" i="74"/>
  <c r="E17" i="74"/>
  <c r="G17" i="74" s="1"/>
  <c r="L16" i="74"/>
  <c r="K16" i="74"/>
  <c r="F16" i="74"/>
  <c r="H16" i="74" s="1"/>
  <c r="E16" i="74"/>
  <c r="R15" i="74"/>
  <c r="Q15" i="74"/>
  <c r="O15" i="74"/>
  <c r="I15" i="74"/>
  <c r="R14" i="74"/>
  <c r="Q14" i="74"/>
  <c r="O14" i="74"/>
  <c r="N14" i="74"/>
  <c r="M14" i="74"/>
  <c r="I14" i="74"/>
  <c r="H14" i="74"/>
  <c r="G14" i="74"/>
  <c r="R13" i="74"/>
  <c r="Q13" i="74"/>
  <c r="O13" i="74"/>
  <c r="N13" i="74"/>
  <c r="M13" i="74"/>
  <c r="I13" i="74"/>
  <c r="H13" i="74"/>
  <c r="G13" i="74"/>
  <c r="R12" i="74"/>
  <c r="Q12" i="74"/>
  <c r="O12" i="74"/>
  <c r="N12" i="74"/>
  <c r="M12" i="74"/>
  <c r="I12" i="74"/>
  <c r="H12" i="74"/>
  <c r="G12" i="74"/>
  <c r="R11" i="74"/>
  <c r="Q11" i="74"/>
  <c r="O11" i="74"/>
  <c r="N11" i="74"/>
  <c r="M11" i="74"/>
  <c r="I11" i="74"/>
  <c r="H11" i="74"/>
  <c r="G11" i="74"/>
  <c r="R10" i="74"/>
  <c r="Q10" i="74"/>
  <c r="O10" i="74"/>
  <c r="N10" i="74"/>
  <c r="M10" i="74"/>
  <c r="I10" i="74"/>
  <c r="H10" i="74"/>
  <c r="G10" i="74"/>
  <c r="R9" i="74"/>
  <c r="Q9" i="74"/>
  <c r="O9" i="74"/>
  <c r="N9" i="74"/>
  <c r="M9" i="74"/>
  <c r="I9" i="74"/>
  <c r="H9" i="74"/>
  <c r="G9" i="74"/>
  <c r="R8" i="74"/>
  <c r="Q8" i="74"/>
  <c r="O8" i="74"/>
  <c r="N8" i="74"/>
  <c r="M8" i="74"/>
  <c r="I8" i="74"/>
  <c r="H8" i="74"/>
  <c r="G8" i="74"/>
  <c r="R7" i="74"/>
  <c r="Q7" i="74"/>
  <c r="O7" i="74"/>
  <c r="N7" i="74"/>
  <c r="N15" i="74" s="1"/>
  <c r="M7" i="74"/>
  <c r="I7" i="74"/>
  <c r="H7" i="74"/>
  <c r="H15" i="74" s="1"/>
  <c r="G7" i="74"/>
  <c r="R6" i="74"/>
  <c r="Q6" i="74"/>
  <c r="L6" i="74"/>
  <c r="K6" i="74"/>
  <c r="H6" i="74"/>
  <c r="N6" i="74" s="1"/>
  <c r="G6" i="74"/>
  <c r="M6" i="74" s="1"/>
  <c r="Q5" i="74"/>
  <c r="M5" i="74"/>
  <c r="K5" i="74"/>
  <c r="G5" i="74"/>
  <c r="L18" i="73"/>
  <c r="K18" i="73"/>
  <c r="F18" i="73"/>
  <c r="E18" i="73"/>
  <c r="G18" i="73" s="1"/>
  <c r="L17" i="73"/>
  <c r="K17" i="73"/>
  <c r="F17" i="73"/>
  <c r="H17" i="73" s="1"/>
  <c r="E17" i="73"/>
  <c r="L16" i="73"/>
  <c r="K16" i="73"/>
  <c r="F16" i="73"/>
  <c r="E16" i="73"/>
  <c r="G16" i="73" s="1"/>
  <c r="R15" i="73"/>
  <c r="Q15" i="73"/>
  <c r="O15" i="73"/>
  <c r="I15" i="73"/>
  <c r="R14" i="73"/>
  <c r="Q14" i="73"/>
  <c r="O14" i="73"/>
  <c r="N14" i="73"/>
  <c r="M14" i="73"/>
  <c r="I14" i="73"/>
  <c r="H14" i="73"/>
  <c r="G14" i="73"/>
  <c r="R13" i="73"/>
  <c r="Q13" i="73"/>
  <c r="O13" i="73"/>
  <c r="N13" i="73"/>
  <c r="M13" i="73"/>
  <c r="I13" i="73"/>
  <c r="H13" i="73"/>
  <c r="G13" i="73"/>
  <c r="R12" i="73"/>
  <c r="Q12" i="73"/>
  <c r="O12" i="73"/>
  <c r="N12" i="73"/>
  <c r="M12" i="73"/>
  <c r="I12" i="73"/>
  <c r="H12" i="73"/>
  <c r="G12" i="73"/>
  <c r="R11" i="73"/>
  <c r="Q11" i="73"/>
  <c r="O11" i="73"/>
  <c r="N11" i="73"/>
  <c r="M11" i="73"/>
  <c r="I11" i="73"/>
  <c r="H11" i="73"/>
  <c r="G11" i="73"/>
  <c r="R10" i="73"/>
  <c r="Q10" i="73"/>
  <c r="O10" i="73"/>
  <c r="N10" i="73"/>
  <c r="M10" i="73"/>
  <c r="I10" i="73"/>
  <c r="H10" i="73"/>
  <c r="G10" i="73"/>
  <c r="R9" i="73"/>
  <c r="Q9" i="73"/>
  <c r="O9" i="73"/>
  <c r="N9" i="73"/>
  <c r="M9" i="73"/>
  <c r="I9" i="73"/>
  <c r="H9" i="73"/>
  <c r="G9" i="73"/>
  <c r="R8" i="73"/>
  <c r="Q8" i="73"/>
  <c r="O8" i="73"/>
  <c r="N8" i="73"/>
  <c r="M8" i="73"/>
  <c r="I8" i="73"/>
  <c r="H8" i="73"/>
  <c r="G8" i="73"/>
  <c r="R7" i="73"/>
  <c r="Q7" i="73"/>
  <c r="O7" i="73"/>
  <c r="N7" i="73"/>
  <c r="M7" i="73"/>
  <c r="I7" i="73"/>
  <c r="H7" i="73"/>
  <c r="H15" i="73" s="1"/>
  <c r="G7" i="73"/>
  <c r="R6" i="73"/>
  <c r="Q6" i="73"/>
  <c r="L6" i="73"/>
  <c r="K6" i="73"/>
  <c r="H6" i="73"/>
  <c r="N6" i="73" s="1"/>
  <c r="G6" i="73"/>
  <c r="M6" i="73" s="1"/>
  <c r="Q5" i="73"/>
  <c r="M5" i="73"/>
  <c r="K5" i="73"/>
  <c r="G5" i="73"/>
  <c r="L18" i="72"/>
  <c r="K18" i="72"/>
  <c r="F18" i="72"/>
  <c r="H18" i="72" s="1"/>
  <c r="E18" i="72"/>
  <c r="L17" i="72"/>
  <c r="K17" i="72"/>
  <c r="F17" i="72"/>
  <c r="E17" i="72"/>
  <c r="G17" i="72" s="1"/>
  <c r="L16" i="72"/>
  <c r="K16" i="72"/>
  <c r="F16" i="72"/>
  <c r="H16" i="72" s="1"/>
  <c r="E16" i="72"/>
  <c r="R15" i="72"/>
  <c r="Q15" i="72"/>
  <c r="O15" i="72"/>
  <c r="I15" i="72"/>
  <c r="R14" i="72"/>
  <c r="N14" i="72"/>
  <c r="M14" i="72"/>
  <c r="H14" i="72"/>
  <c r="G14" i="72"/>
  <c r="R13" i="72"/>
  <c r="Q13" i="72"/>
  <c r="O13" i="72"/>
  <c r="N13" i="72"/>
  <c r="M13" i="72"/>
  <c r="I13" i="72"/>
  <c r="H13" i="72"/>
  <c r="G13" i="72"/>
  <c r="R12" i="72"/>
  <c r="Q12" i="72"/>
  <c r="O12" i="72"/>
  <c r="N12" i="72"/>
  <c r="M12" i="72"/>
  <c r="I12" i="72"/>
  <c r="H12" i="72"/>
  <c r="G12" i="72"/>
  <c r="R11" i="72"/>
  <c r="Q11" i="72"/>
  <c r="O11" i="72"/>
  <c r="N11" i="72"/>
  <c r="M11" i="72"/>
  <c r="I11" i="72"/>
  <c r="H11" i="72"/>
  <c r="G11" i="72"/>
  <c r="R10" i="72"/>
  <c r="Q10" i="72"/>
  <c r="O10" i="72"/>
  <c r="N10" i="72"/>
  <c r="M10" i="72"/>
  <c r="I10" i="72"/>
  <c r="H10" i="72"/>
  <c r="G10" i="72"/>
  <c r="R9" i="72"/>
  <c r="Q9" i="72"/>
  <c r="O9" i="72"/>
  <c r="N9" i="72"/>
  <c r="M9" i="72"/>
  <c r="I9" i="72"/>
  <c r="H9" i="72"/>
  <c r="G9" i="72"/>
  <c r="R8" i="72"/>
  <c r="Q8" i="72"/>
  <c r="O8" i="72"/>
  <c r="N8" i="72"/>
  <c r="M8" i="72"/>
  <c r="I8" i="72"/>
  <c r="H8" i="72"/>
  <c r="G8" i="72"/>
  <c r="R7" i="72"/>
  <c r="Q7" i="72"/>
  <c r="O7" i="72"/>
  <c r="N7" i="72"/>
  <c r="N15" i="72" s="1"/>
  <c r="M7" i="72"/>
  <c r="M15" i="72" s="1"/>
  <c r="I7" i="72"/>
  <c r="H7" i="72"/>
  <c r="G7" i="72"/>
  <c r="G15" i="72" s="1"/>
  <c r="R6" i="72"/>
  <c r="Q6" i="72"/>
  <c r="L6" i="72"/>
  <c r="K6" i="72"/>
  <c r="H6" i="72"/>
  <c r="N6" i="72" s="1"/>
  <c r="G6" i="72"/>
  <c r="M6" i="72" s="1"/>
  <c r="Q5" i="72"/>
  <c r="M5" i="72"/>
  <c r="K5" i="72"/>
  <c r="G5" i="72"/>
  <c r="L18" i="71"/>
  <c r="K18" i="71"/>
  <c r="F18" i="71"/>
  <c r="H18" i="71" s="1"/>
  <c r="E18" i="71"/>
  <c r="L17" i="71"/>
  <c r="K17" i="71"/>
  <c r="F17" i="71"/>
  <c r="E17" i="71"/>
  <c r="G17" i="71" s="1"/>
  <c r="L16" i="71"/>
  <c r="K16" i="71"/>
  <c r="F16" i="71"/>
  <c r="H16" i="71" s="1"/>
  <c r="E16" i="71"/>
  <c r="R15" i="71"/>
  <c r="Q15" i="71"/>
  <c r="O15" i="71"/>
  <c r="I15" i="71"/>
  <c r="R14" i="71"/>
  <c r="Q14" i="71"/>
  <c r="O14" i="71"/>
  <c r="N14" i="71"/>
  <c r="I14" i="71"/>
  <c r="R13" i="71"/>
  <c r="Q13" i="71"/>
  <c r="O13" i="71"/>
  <c r="N13" i="71"/>
  <c r="I13" i="71"/>
  <c r="R12" i="71"/>
  <c r="Q12" i="71"/>
  <c r="O12" i="71"/>
  <c r="N12" i="71"/>
  <c r="I12" i="71"/>
  <c r="R11" i="71"/>
  <c r="Q11" i="71"/>
  <c r="O11" i="71"/>
  <c r="N11" i="71"/>
  <c r="I11" i="71"/>
  <c r="R10" i="71"/>
  <c r="Q10" i="71"/>
  <c r="O10" i="71"/>
  <c r="N10" i="71"/>
  <c r="I10" i="71"/>
  <c r="R9" i="71"/>
  <c r="Q9" i="71"/>
  <c r="O9" i="71"/>
  <c r="N9" i="71"/>
  <c r="I9" i="71"/>
  <c r="R8" i="71"/>
  <c r="Q8" i="71"/>
  <c r="O8" i="71"/>
  <c r="N8" i="71"/>
  <c r="I8" i="71"/>
  <c r="R7" i="71"/>
  <c r="Q7" i="71"/>
  <c r="O7" i="71"/>
  <c r="N7" i="71"/>
  <c r="M15" i="71"/>
  <c r="I7" i="71"/>
  <c r="H15" i="71"/>
  <c r="G15" i="71"/>
  <c r="R6" i="71"/>
  <c r="Q6" i="71"/>
  <c r="L6" i="71"/>
  <c r="K6" i="71"/>
  <c r="H6" i="71"/>
  <c r="N6" i="71" s="1"/>
  <c r="G6" i="71"/>
  <c r="M6" i="71" s="1"/>
  <c r="Q5" i="71"/>
  <c r="M5" i="71"/>
  <c r="K5" i="71"/>
  <c r="G5" i="71"/>
  <c r="N14" i="34"/>
  <c r="M14" i="34"/>
  <c r="N13" i="34"/>
  <c r="M13" i="34"/>
  <c r="N10" i="34"/>
  <c r="M10" i="34"/>
  <c r="N9" i="34"/>
  <c r="M9" i="34"/>
  <c r="N8" i="34"/>
  <c r="M8" i="34"/>
  <c r="H14" i="34"/>
  <c r="G14" i="34"/>
  <c r="H13" i="34"/>
  <c r="G13" i="34"/>
  <c r="H12" i="34"/>
  <c r="G12" i="34"/>
  <c r="H10" i="34"/>
  <c r="H9" i="34"/>
  <c r="H8" i="34"/>
  <c r="G10" i="34"/>
  <c r="G9" i="34"/>
  <c r="G8" i="34"/>
  <c r="L16" i="34"/>
  <c r="N16" i="34" s="1"/>
  <c r="L17" i="34"/>
  <c r="N17" i="34" s="1"/>
  <c r="L18" i="34"/>
  <c r="N18" i="34" s="1"/>
  <c r="K18" i="34"/>
  <c r="M18" i="34" s="1"/>
  <c r="K17" i="34"/>
  <c r="M17" i="34" s="1"/>
  <c r="K16" i="34"/>
  <c r="M16" i="34" s="1"/>
  <c r="F18" i="34"/>
  <c r="H18" i="34" s="1"/>
  <c r="E18" i="34"/>
  <c r="G18" i="34" s="1"/>
  <c r="E17" i="34"/>
  <c r="G17" i="34" s="1"/>
  <c r="E16" i="34"/>
  <c r="G16" i="34" s="1"/>
  <c r="M15" i="74" l="1"/>
  <c r="H15" i="72"/>
  <c r="G15" i="73"/>
  <c r="M15" i="73"/>
  <c r="N15" i="71"/>
  <c r="G15" i="74"/>
  <c r="O17" i="72"/>
  <c r="P61" i="68"/>
  <c r="I16" i="74"/>
  <c r="I18" i="74"/>
  <c r="I16" i="72"/>
  <c r="I18" i="72"/>
  <c r="O16" i="73"/>
  <c r="O18" i="73"/>
  <c r="I17" i="73"/>
  <c r="S7" i="74"/>
  <c r="S9" i="74"/>
  <c r="S11" i="74"/>
  <c r="S13" i="74"/>
  <c r="S8" i="72"/>
  <c r="S10" i="72"/>
  <c r="S12" i="72"/>
  <c r="S15" i="72"/>
  <c r="I17" i="72"/>
  <c r="S7" i="71"/>
  <c r="S9" i="71"/>
  <c r="S11" i="71"/>
  <c r="S13" i="71"/>
  <c r="O17" i="74"/>
  <c r="Q16" i="74"/>
  <c r="Q17" i="74"/>
  <c r="Q18" i="74"/>
  <c r="S8" i="74"/>
  <c r="S10" i="74"/>
  <c r="S12" i="74"/>
  <c r="S14" i="74"/>
  <c r="S15" i="74"/>
  <c r="R16" i="74"/>
  <c r="I17" i="74"/>
  <c r="R18" i="74"/>
  <c r="S8" i="73"/>
  <c r="S10" i="73"/>
  <c r="S12" i="73"/>
  <c r="S14" i="73"/>
  <c r="N15" i="73"/>
  <c r="S15" i="73"/>
  <c r="Q16" i="73"/>
  <c r="Q17" i="73"/>
  <c r="Q18" i="73"/>
  <c r="S7" i="73"/>
  <c r="S9" i="73"/>
  <c r="S11" i="73"/>
  <c r="S13" i="73"/>
  <c r="I16" i="73"/>
  <c r="R17" i="73"/>
  <c r="I18" i="73"/>
  <c r="S7" i="72"/>
  <c r="S9" i="72"/>
  <c r="S11" i="72"/>
  <c r="S13" i="72"/>
  <c r="Q16" i="72"/>
  <c r="Q17" i="72"/>
  <c r="Q18" i="72"/>
  <c r="R16" i="72"/>
  <c r="R18" i="72"/>
  <c r="I16" i="71"/>
  <c r="I18" i="71"/>
  <c r="G16" i="74"/>
  <c r="M16" i="74"/>
  <c r="O16" i="74"/>
  <c r="H17" i="74"/>
  <c r="N17" i="74"/>
  <c r="R17" i="74"/>
  <c r="G18" i="74"/>
  <c r="M18" i="74"/>
  <c r="O18" i="74"/>
  <c r="N16" i="74"/>
  <c r="M17" i="74"/>
  <c r="N18" i="74"/>
  <c r="H16" i="73"/>
  <c r="N16" i="73"/>
  <c r="R16" i="73"/>
  <c r="G17" i="73"/>
  <c r="M17" i="73"/>
  <c r="O17" i="73"/>
  <c r="H18" i="73"/>
  <c r="N18" i="73"/>
  <c r="R18" i="73"/>
  <c r="M16" i="73"/>
  <c r="N17" i="73"/>
  <c r="M18" i="73"/>
  <c r="G16" i="72"/>
  <c r="M16" i="72"/>
  <c r="O16" i="72"/>
  <c r="H17" i="72"/>
  <c r="N17" i="72"/>
  <c r="R17" i="72"/>
  <c r="G18" i="72"/>
  <c r="M18" i="72"/>
  <c r="O18" i="72"/>
  <c r="N16" i="72"/>
  <c r="M17" i="72"/>
  <c r="N18" i="72"/>
  <c r="O17" i="71"/>
  <c r="Q16" i="71"/>
  <c r="Q17" i="71"/>
  <c r="Q18" i="71"/>
  <c r="S8" i="71"/>
  <c r="S10" i="71"/>
  <c r="S12" i="71"/>
  <c r="S14" i="71"/>
  <c r="S15" i="71"/>
  <c r="R16" i="71"/>
  <c r="I17" i="71"/>
  <c r="R18" i="71"/>
  <c r="G16" i="71"/>
  <c r="M16" i="71"/>
  <c r="O16" i="71"/>
  <c r="H17" i="71"/>
  <c r="N17" i="71"/>
  <c r="R17" i="71"/>
  <c r="G18" i="71"/>
  <c r="M18" i="71"/>
  <c r="O18" i="71"/>
  <c r="N16" i="71"/>
  <c r="M17" i="71"/>
  <c r="N18" i="71"/>
  <c r="C67" i="3"/>
  <c r="B67" i="3"/>
  <c r="C38" i="3"/>
  <c r="K38" i="3" s="1"/>
  <c r="B38" i="3"/>
  <c r="J38" i="3" s="1"/>
  <c r="S18" i="74" l="1"/>
  <c r="S16" i="74"/>
  <c r="S18" i="71"/>
  <c r="S18" i="72"/>
  <c r="S18" i="73"/>
  <c r="S16" i="73"/>
  <c r="S16" i="71"/>
  <c r="S17" i="74"/>
  <c r="S17" i="73"/>
  <c r="S16" i="72"/>
  <c r="S17" i="72"/>
  <c r="S17" i="71"/>
  <c r="I13" i="34"/>
  <c r="I14" i="34"/>
  <c r="I9" i="34"/>
  <c r="I10" i="34"/>
  <c r="Q6" i="65" l="1"/>
  <c r="I95" i="68"/>
  <c r="H95" i="68"/>
  <c r="C95" i="68"/>
  <c r="B95" i="68"/>
  <c r="J39" i="66" l="1"/>
  <c r="J40" i="66"/>
  <c r="J41" i="66"/>
  <c r="J42" i="66"/>
  <c r="J43" i="66"/>
  <c r="J44" i="66"/>
  <c r="J45" i="66"/>
  <c r="J46" i="66"/>
  <c r="J47" i="66"/>
  <c r="J48" i="66"/>
  <c r="J49" i="66"/>
  <c r="J50" i="66"/>
  <c r="J51" i="66"/>
  <c r="J52" i="66"/>
  <c r="J53" i="66"/>
  <c r="J54" i="66"/>
  <c r="B66" i="70" l="1"/>
  <c r="K94" i="68" l="1"/>
  <c r="D39" i="66"/>
  <c r="E39" i="66"/>
  <c r="D40" i="66"/>
  <c r="E40" i="66"/>
  <c r="D41" i="66"/>
  <c r="E41" i="66"/>
  <c r="D42" i="66"/>
  <c r="E42" i="66"/>
  <c r="D43" i="66"/>
  <c r="E43" i="66"/>
  <c r="D44" i="66"/>
  <c r="E44" i="66"/>
  <c r="D45" i="66"/>
  <c r="E45" i="66"/>
  <c r="D46" i="66"/>
  <c r="E46" i="66"/>
  <c r="D47" i="66"/>
  <c r="E47" i="66"/>
  <c r="D48" i="66"/>
  <c r="E48" i="66"/>
  <c r="D49" i="66"/>
  <c r="E49" i="66"/>
  <c r="D50" i="66"/>
  <c r="E50" i="66"/>
  <c r="D51" i="66"/>
  <c r="E51" i="66"/>
  <c r="D52" i="66"/>
  <c r="E52" i="66"/>
  <c r="D53" i="66"/>
  <c r="E53" i="66"/>
  <c r="D54" i="66"/>
  <c r="E54" i="66"/>
  <c r="D7" i="66" l="1"/>
  <c r="D8" i="66"/>
  <c r="D9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D28" i="66"/>
  <c r="D29" i="66"/>
  <c r="D30" i="66"/>
  <c r="D31" i="66"/>
  <c r="O95" i="70" l="1"/>
  <c r="N95" i="70"/>
  <c r="L95" i="70"/>
  <c r="K95" i="70"/>
  <c r="J95" i="70"/>
  <c r="F95" i="70"/>
  <c r="K93" i="70"/>
  <c r="J93" i="70"/>
  <c r="E93" i="70"/>
  <c r="K92" i="70"/>
  <c r="J92" i="70"/>
  <c r="E92" i="70"/>
  <c r="K91" i="70"/>
  <c r="J91" i="70"/>
  <c r="K78" i="70"/>
  <c r="J78" i="70"/>
  <c r="E78" i="70"/>
  <c r="K77" i="70"/>
  <c r="J77" i="70"/>
  <c r="E77" i="70"/>
  <c r="K76" i="70"/>
  <c r="J76" i="70"/>
  <c r="E76" i="70"/>
  <c r="K75" i="70"/>
  <c r="J75" i="70"/>
  <c r="E75" i="70"/>
  <c r="K74" i="70"/>
  <c r="J74" i="70"/>
  <c r="E74" i="70"/>
  <c r="K73" i="70"/>
  <c r="J73" i="70"/>
  <c r="E73" i="70"/>
  <c r="K72" i="70"/>
  <c r="J72" i="70"/>
  <c r="E72" i="70"/>
  <c r="K71" i="70"/>
  <c r="J71" i="70"/>
  <c r="E71" i="70"/>
  <c r="O70" i="70"/>
  <c r="N70" i="70"/>
  <c r="L70" i="70"/>
  <c r="K70" i="70"/>
  <c r="J70" i="70"/>
  <c r="F70" i="70"/>
  <c r="E70" i="70"/>
  <c r="O69" i="70"/>
  <c r="N69" i="70"/>
  <c r="L69" i="70"/>
  <c r="K69" i="70"/>
  <c r="J69" i="70"/>
  <c r="F69" i="70"/>
  <c r="E69" i="70"/>
  <c r="O68" i="70"/>
  <c r="N68" i="70"/>
  <c r="L68" i="70"/>
  <c r="K68" i="70"/>
  <c r="J68" i="70"/>
  <c r="F68" i="70"/>
  <c r="I94" i="70" s="1"/>
  <c r="O94" i="70" s="1"/>
  <c r="P94" i="70" s="1"/>
  <c r="E68" i="70"/>
  <c r="H94" i="70" s="1"/>
  <c r="N94" i="70" s="1"/>
  <c r="N66" i="70"/>
  <c r="J66" i="70"/>
  <c r="H66" i="70"/>
  <c r="D66" i="70"/>
  <c r="O62" i="70"/>
  <c r="N62" i="70"/>
  <c r="L62" i="70"/>
  <c r="F62" i="70"/>
  <c r="I61" i="70"/>
  <c r="H61" i="70"/>
  <c r="K60" i="70"/>
  <c r="J60" i="70"/>
  <c r="E60" i="70"/>
  <c r="D60" i="70"/>
  <c r="K59" i="70"/>
  <c r="E59" i="70"/>
  <c r="D59" i="70"/>
  <c r="K58" i="70"/>
  <c r="E58" i="70"/>
  <c r="D58" i="70"/>
  <c r="K57" i="70"/>
  <c r="K55" i="70"/>
  <c r="E55" i="70"/>
  <c r="D55" i="70"/>
  <c r="K54" i="70"/>
  <c r="E54" i="70"/>
  <c r="D54" i="70"/>
  <c r="K53" i="70"/>
  <c r="E53" i="70"/>
  <c r="D53" i="70"/>
  <c r="O52" i="70"/>
  <c r="N52" i="70"/>
  <c r="O47" i="70"/>
  <c r="N47" i="70"/>
  <c r="L47" i="70"/>
  <c r="K47" i="70"/>
  <c r="F47" i="70"/>
  <c r="E47" i="70"/>
  <c r="D47" i="70"/>
  <c r="O46" i="70"/>
  <c r="N46" i="70"/>
  <c r="L46" i="70"/>
  <c r="K46" i="70"/>
  <c r="F46" i="70"/>
  <c r="E46" i="70"/>
  <c r="D46" i="70"/>
  <c r="O45" i="70"/>
  <c r="N45" i="70"/>
  <c r="L45" i="70"/>
  <c r="K45" i="70"/>
  <c r="F45" i="70"/>
  <c r="E45" i="70"/>
  <c r="D45" i="70"/>
  <c r="O44" i="70"/>
  <c r="N44" i="70"/>
  <c r="L44" i="70"/>
  <c r="K44" i="70"/>
  <c r="F44" i="70"/>
  <c r="E44" i="70"/>
  <c r="D44" i="70"/>
  <c r="O43" i="70"/>
  <c r="N43" i="70"/>
  <c r="L43" i="70"/>
  <c r="K43" i="70"/>
  <c r="F43" i="70"/>
  <c r="E43" i="70"/>
  <c r="D43" i="70"/>
  <c r="O42" i="70"/>
  <c r="N42" i="70"/>
  <c r="L42" i="70"/>
  <c r="K42" i="70"/>
  <c r="F42" i="70"/>
  <c r="E42" i="70"/>
  <c r="D42" i="70"/>
  <c r="O41" i="70"/>
  <c r="N41" i="70"/>
  <c r="L41" i="70"/>
  <c r="K41" i="70"/>
  <c r="F41" i="70"/>
  <c r="E41" i="70"/>
  <c r="D41" i="70"/>
  <c r="O40" i="70"/>
  <c r="N40" i="70"/>
  <c r="L40" i="70"/>
  <c r="K40" i="70"/>
  <c r="F40" i="70"/>
  <c r="E40" i="70"/>
  <c r="D40" i="70"/>
  <c r="O39" i="70"/>
  <c r="N39" i="70"/>
  <c r="L39" i="70"/>
  <c r="K39" i="70"/>
  <c r="F39" i="70"/>
  <c r="E39" i="70"/>
  <c r="D39" i="70"/>
  <c r="P37" i="70"/>
  <c r="P66" i="70" s="1"/>
  <c r="N37" i="70"/>
  <c r="J37" i="70"/>
  <c r="H37" i="70"/>
  <c r="D37" i="70"/>
  <c r="B37" i="70"/>
  <c r="O33" i="70"/>
  <c r="N33" i="70"/>
  <c r="L33" i="70"/>
  <c r="F33" i="70"/>
  <c r="E32" i="70"/>
  <c r="K31" i="70"/>
  <c r="E31" i="70"/>
  <c r="D31" i="70"/>
  <c r="K30" i="70"/>
  <c r="E30" i="70"/>
  <c r="D30" i="70"/>
  <c r="K29" i="70"/>
  <c r="E29" i="70"/>
  <c r="D29" i="70"/>
  <c r="K28" i="70"/>
  <c r="E28" i="70"/>
  <c r="D28" i="70"/>
  <c r="K27" i="70"/>
  <c r="E27" i="70"/>
  <c r="D27" i="70"/>
  <c r="K26" i="70"/>
  <c r="E26" i="70"/>
  <c r="D26" i="70"/>
  <c r="K25" i="70"/>
  <c r="E25" i="70"/>
  <c r="D25" i="70"/>
  <c r="K24" i="70"/>
  <c r="E24" i="70"/>
  <c r="D24" i="70"/>
  <c r="K23" i="70"/>
  <c r="E23" i="70"/>
  <c r="D23" i="70"/>
  <c r="K22" i="70"/>
  <c r="E22" i="70"/>
  <c r="D22" i="70"/>
  <c r="K21" i="70"/>
  <c r="E21" i="70"/>
  <c r="D21" i="70"/>
  <c r="K20" i="70"/>
  <c r="E20" i="70"/>
  <c r="D20" i="70"/>
  <c r="K19" i="70"/>
  <c r="E19" i="70"/>
  <c r="D19" i="70"/>
  <c r="K18" i="70"/>
  <c r="E18" i="70"/>
  <c r="D18" i="70"/>
  <c r="O17" i="70"/>
  <c r="N17" i="70"/>
  <c r="L17" i="70"/>
  <c r="K17" i="70"/>
  <c r="F17" i="70"/>
  <c r="E17" i="70"/>
  <c r="D17" i="70"/>
  <c r="O16" i="70"/>
  <c r="N16" i="70"/>
  <c r="L16" i="70"/>
  <c r="K16" i="70"/>
  <c r="F16" i="70"/>
  <c r="E16" i="70"/>
  <c r="D16" i="70"/>
  <c r="O15" i="70"/>
  <c r="N15" i="70"/>
  <c r="L15" i="70"/>
  <c r="K15" i="70"/>
  <c r="F15" i="70"/>
  <c r="E15" i="70"/>
  <c r="D15" i="70"/>
  <c r="O14" i="70"/>
  <c r="N14" i="70"/>
  <c r="L14" i="70"/>
  <c r="K14" i="70"/>
  <c r="F14" i="70"/>
  <c r="E14" i="70"/>
  <c r="D14" i="70"/>
  <c r="O13" i="70"/>
  <c r="N13" i="70"/>
  <c r="L13" i="70"/>
  <c r="K13" i="70"/>
  <c r="F13" i="70"/>
  <c r="E13" i="70"/>
  <c r="D13" i="70"/>
  <c r="O12" i="70"/>
  <c r="N12" i="70"/>
  <c r="L12" i="70"/>
  <c r="K12" i="70"/>
  <c r="F12" i="70"/>
  <c r="E12" i="70"/>
  <c r="D12" i="70"/>
  <c r="O11" i="70"/>
  <c r="N11" i="70"/>
  <c r="L11" i="70"/>
  <c r="K11" i="70"/>
  <c r="F11" i="70"/>
  <c r="E11" i="70"/>
  <c r="D11" i="70"/>
  <c r="O10" i="70"/>
  <c r="N10" i="70"/>
  <c r="L10" i="70"/>
  <c r="K10" i="70"/>
  <c r="F10" i="70"/>
  <c r="E10" i="70"/>
  <c r="D10" i="70"/>
  <c r="O9" i="70"/>
  <c r="N9" i="70"/>
  <c r="L9" i="70"/>
  <c r="K9" i="70"/>
  <c r="F9" i="70"/>
  <c r="E9" i="70"/>
  <c r="D9" i="70"/>
  <c r="O8" i="70"/>
  <c r="N8" i="70"/>
  <c r="L8" i="70"/>
  <c r="K8" i="70"/>
  <c r="F8" i="70"/>
  <c r="E8" i="70"/>
  <c r="D8" i="70"/>
  <c r="O7" i="70"/>
  <c r="N7" i="70"/>
  <c r="L7" i="70"/>
  <c r="K7" i="70"/>
  <c r="F7" i="70"/>
  <c r="E7" i="70"/>
  <c r="D7" i="70"/>
  <c r="C6" i="70"/>
  <c r="B6" i="70"/>
  <c r="N5" i="70"/>
  <c r="J5" i="70"/>
  <c r="H5" i="70"/>
  <c r="D5" i="70"/>
  <c r="L6" i="69"/>
  <c r="G7" i="69"/>
  <c r="F6" i="69"/>
  <c r="Q7" i="69"/>
  <c r="P7" i="69"/>
  <c r="N7" i="69"/>
  <c r="L7" i="69"/>
  <c r="H7" i="69"/>
  <c r="F7" i="69"/>
  <c r="Q6" i="69"/>
  <c r="P6" i="69"/>
  <c r="N6" i="69"/>
  <c r="H6" i="69"/>
  <c r="Q5" i="69"/>
  <c r="P5" i="69"/>
  <c r="K5" i="69"/>
  <c r="J5" i="69"/>
  <c r="G5" i="69"/>
  <c r="M5" i="69" s="1"/>
  <c r="F5" i="69"/>
  <c r="L5" i="69" s="1"/>
  <c r="P4" i="69"/>
  <c r="L4" i="69"/>
  <c r="J4" i="69"/>
  <c r="F4" i="69"/>
  <c r="O96" i="68"/>
  <c r="N96" i="68"/>
  <c r="L96" i="68"/>
  <c r="K96" i="68"/>
  <c r="J96" i="68"/>
  <c r="F96" i="68"/>
  <c r="E95" i="68"/>
  <c r="D95" i="68"/>
  <c r="J94" i="68"/>
  <c r="E94" i="68"/>
  <c r="D94" i="68"/>
  <c r="K93" i="68"/>
  <c r="J93" i="68"/>
  <c r="E93" i="68"/>
  <c r="D93" i="68"/>
  <c r="K92" i="68"/>
  <c r="J92" i="68"/>
  <c r="E92" i="68"/>
  <c r="D92" i="68"/>
  <c r="K91" i="68"/>
  <c r="J91" i="68"/>
  <c r="E91" i="68"/>
  <c r="D91" i="68"/>
  <c r="K90" i="68"/>
  <c r="J90" i="68"/>
  <c r="E90" i="68"/>
  <c r="D90" i="68"/>
  <c r="K89" i="68"/>
  <c r="J89" i="68"/>
  <c r="E89" i="68"/>
  <c r="D89" i="68"/>
  <c r="K88" i="68"/>
  <c r="J88" i="68"/>
  <c r="E88" i="68"/>
  <c r="D88" i="68"/>
  <c r="K87" i="68"/>
  <c r="J87" i="68"/>
  <c r="E87" i="68"/>
  <c r="D87" i="68"/>
  <c r="K86" i="68"/>
  <c r="J86" i="68"/>
  <c r="E86" i="68"/>
  <c r="D86" i="68"/>
  <c r="K85" i="68"/>
  <c r="J85" i="68"/>
  <c r="E85" i="68"/>
  <c r="D85" i="68"/>
  <c r="K84" i="68"/>
  <c r="J84" i="68"/>
  <c r="E84" i="68"/>
  <c r="D84" i="68"/>
  <c r="K83" i="68"/>
  <c r="J83" i="68"/>
  <c r="E83" i="68"/>
  <c r="D83" i="68"/>
  <c r="K82" i="68"/>
  <c r="J82" i="68"/>
  <c r="E82" i="68"/>
  <c r="D82" i="68"/>
  <c r="K81" i="68"/>
  <c r="J81" i="68"/>
  <c r="E81" i="68"/>
  <c r="D81" i="68"/>
  <c r="K80" i="68"/>
  <c r="J80" i="68"/>
  <c r="F80" i="68"/>
  <c r="E80" i="68"/>
  <c r="D80" i="68"/>
  <c r="K79" i="68"/>
  <c r="J79" i="68"/>
  <c r="E79" i="68"/>
  <c r="D79" i="68"/>
  <c r="K78" i="68"/>
  <c r="J78" i="68"/>
  <c r="F78" i="68"/>
  <c r="E78" i="68"/>
  <c r="D78" i="68"/>
  <c r="K77" i="68"/>
  <c r="J77" i="68"/>
  <c r="E77" i="68"/>
  <c r="D77" i="68"/>
  <c r="O76" i="68"/>
  <c r="N76" i="68"/>
  <c r="L76" i="68"/>
  <c r="K76" i="68"/>
  <c r="J76" i="68"/>
  <c r="F76" i="68"/>
  <c r="E76" i="68"/>
  <c r="D76" i="68"/>
  <c r="O75" i="68"/>
  <c r="N75" i="68"/>
  <c r="L75" i="68"/>
  <c r="K75" i="68"/>
  <c r="J75" i="68"/>
  <c r="F75" i="68"/>
  <c r="E75" i="68"/>
  <c r="D75" i="68"/>
  <c r="O74" i="68"/>
  <c r="N74" i="68"/>
  <c r="L74" i="68"/>
  <c r="K74" i="68"/>
  <c r="J74" i="68"/>
  <c r="F74" i="68"/>
  <c r="E74" i="68"/>
  <c r="D74" i="68"/>
  <c r="O73" i="68"/>
  <c r="N73" i="68"/>
  <c r="L73" i="68"/>
  <c r="K73" i="68"/>
  <c r="J73" i="68"/>
  <c r="F73" i="68"/>
  <c r="E73" i="68"/>
  <c r="D73" i="68"/>
  <c r="O72" i="68"/>
  <c r="N72" i="68"/>
  <c r="L72" i="68"/>
  <c r="K72" i="68"/>
  <c r="J72" i="68"/>
  <c r="F72" i="68"/>
  <c r="E72" i="68"/>
  <c r="D72" i="68"/>
  <c r="O71" i="68"/>
  <c r="N71" i="68"/>
  <c r="L71" i="68"/>
  <c r="K71" i="68"/>
  <c r="J71" i="68"/>
  <c r="F71" i="68"/>
  <c r="E71" i="68"/>
  <c r="D71" i="68"/>
  <c r="O70" i="68"/>
  <c r="N70" i="68"/>
  <c r="L70" i="68"/>
  <c r="K70" i="68"/>
  <c r="J70" i="68"/>
  <c r="F70" i="68"/>
  <c r="E70" i="68"/>
  <c r="D70" i="68"/>
  <c r="O69" i="68"/>
  <c r="N69" i="68"/>
  <c r="L69" i="68"/>
  <c r="K69" i="68"/>
  <c r="J69" i="68"/>
  <c r="F69" i="68"/>
  <c r="E69" i="68"/>
  <c r="D69" i="68"/>
  <c r="O68" i="68"/>
  <c r="N68" i="68"/>
  <c r="L68" i="68"/>
  <c r="K68" i="68"/>
  <c r="J68" i="68"/>
  <c r="F68" i="68"/>
  <c r="E68" i="68"/>
  <c r="D68" i="68"/>
  <c r="N66" i="68"/>
  <c r="J66" i="68"/>
  <c r="H66" i="68"/>
  <c r="D66" i="68"/>
  <c r="B66" i="68"/>
  <c r="O62" i="68"/>
  <c r="N62" i="68"/>
  <c r="L62" i="68"/>
  <c r="F62" i="68"/>
  <c r="K61" i="68"/>
  <c r="E61" i="68"/>
  <c r="K60" i="68"/>
  <c r="E60" i="68"/>
  <c r="K59" i="68"/>
  <c r="E59" i="68"/>
  <c r="K58" i="68"/>
  <c r="E58" i="68"/>
  <c r="L57" i="68"/>
  <c r="K57" i="68"/>
  <c r="F57" i="68"/>
  <c r="E57" i="68"/>
  <c r="K56" i="68"/>
  <c r="E56" i="68"/>
  <c r="O55" i="68"/>
  <c r="N55" i="68"/>
  <c r="L55" i="68"/>
  <c r="K55" i="68"/>
  <c r="F55" i="68"/>
  <c r="E55" i="68"/>
  <c r="O54" i="68"/>
  <c r="N54" i="68"/>
  <c r="L54" i="68"/>
  <c r="K54" i="68"/>
  <c r="F54" i="68"/>
  <c r="E54" i="68"/>
  <c r="O53" i="68"/>
  <c r="N53" i="68"/>
  <c r="L53" i="68"/>
  <c r="K53" i="68"/>
  <c r="F53" i="68"/>
  <c r="E53" i="68"/>
  <c r="O52" i="68"/>
  <c r="N52" i="68"/>
  <c r="L52" i="68"/>
  <c r="K52" i="68"/>
  <c r="F52" i="68"/>
  <c r="E52" i="68"/>
  <c r="O51" i="68"/>
  <c r="N51" i="68"/>
  <c r="L51" i="68"/>
  <c r="K51" i="68"/>
  <c r="F51" i="68"/>
  <c r="E51" i="68"/>
  <c r="O50" i="68"/>
  <c r="N50" i="68"/>
  <c r="L50" i="68"/>
  <c r="K50" i="68"/>
  <c r="F50" i="68"/>
  <c r="E50" i="68"/>
  <c r="O49" i="68"/>
  <c r="N49" i="68"/>
  <c r="L49" i="68"/>
  <c r="K49" i="68"/>
  <c r="F49" i="68"/>
  <c r="E49" i="68"/>
  <c r="O48" i="68"/>
  <c r="N48" i="68"/>
  <c r="L48" i="68"/>
  <c r="K48" i="68"/>
  <c r="F48" i="68"/>
  <c r="E48" i="68"/>
  <c r="O47" i="68"/>
  <c r="N47" i="68"/>
  <c r="L47" i="68"/>
  <c r="K47" i="68"/>
  <c r="F47" i="68"/>
  <c r="E47" i="68"/>
  <c r="O46" i="68"/>
  <c r="N46" i="68"/>
  <c r="L46" i="68"/>
  <c r="K46" i="68"/>
  <c r="F46" i="68"/>
  <c r="E46" i="68"/>
  <c r="O45" i="68"/>
  <c r="N45" i="68"/>
  <c r="L45" i="68"/>
  <c r="K45" i="68"/>
  <c r="F45" i="68"/>
  <c r="E45" i="68"/>
  <c r="O44" i="68"/>
  <c r="N44" i="68"/>
  <c r="L44" i="68"/>
  <c r="K44" i="68"/>
  <c r="F44" i="68"/>
  <c r="E44" i="68"/>
  <c r="O43" i="68"/>
  <c r="N43" i="68"/>
  <c r="L43" i="68"/>
  <c r="K43" i="68"/>
  <c r="F43" i="68"/>
  <c r="E43" i="68"/>
  <c r="O42" i="68"/>
  <c r="N42" i="68"/>
  <c r="L42" i="68"/>
  <c r="K42" i="68"/>
  <c r="F42" i="68"/>
  <c r="E42" i="68"/>
  <c r="O41" i="68"/>
  <c r="N41" i="68"/>
  <c r="L41" i="68"/>
  <c r="K41" i="68"/>
  <c r="F41" i="68"/>
  <c r="E41" i="68"/>
  <c r="O40" i="68"/>
  <c r="N40" i="68"/>
  <c r="L40" i="68"/>
  <c r="K40" i="68"/>
  <c r="F40" i="68"/>
  <c r="E40" i="68"/>
  <c r="O39" i="68"/>
  <c r="N39" i="68"/>
  <c r="L39" i="68"/>
  <c r="K39" i="68"/>
  <c r="F39" i="68"/>
  <c r="E39" i="68"/>
  <c r="P37" i="68"/>
  <c r="P66" i="68" s="1"/>
  <c r="N37" i="68"/>
  <c r="J37" i="68"/>
  <c r="H37" i="68"/>
  <c r="D37" i="68"/>
  <c r="B37" i="68"/>
  <c r="O33" i="68"/>
  <c r="N33" i="68"/>
  <c r="L33" i="68"/>
  <c r="F33" i="68"/>
  <c r="E32" i="68"/>
  <c r="D32" i="68"/>
  <c r="O31" i="68"/>
  <c r="N31" i="68"/>
  <c r="L31" i="68"/>
  <c r="K31" i="68"/>
  <c r="J31" i="68"/>
  <c r="F31" i="68"/>
  <c r="E31" i="68"/>
  <c r="D31" i="68"/>
  <c r="O30" i="68"/>
  <c r="N30" i="68"/>
  <c r="L30" i="68"/>
  <c r="K30" i="68"/>
  <c r="J30" i="68"/>
  <c r="F30" i="68"/>
  <c r="E30" i="68"/>
  <c r="D30" i="68"/>
  <c r="O29" i="68"/>
  <c r="N29" i="68"/>
  <c r="L29" i="68"/>
  <c r="K29" i="68"/>
  <c r="J29" i="68"/>
  <c r="F29" i="68"/>
  <c r="E29" i="68"/>
  <c r="D29" i="68"/>
  <c r="O28" i="68"/>
  <c r="N28" i="68"/>
  <c r="L28" i="68"/>
  <c r="K28" i="68"/>
  <c r="J28" i="68"/>
  <c r="F28" i="68"/>
  <c r="E28" i="68"/>
  <c r="D28" i="68"/>
  <c r="K27" i="68"/>
  <c r="J27" i="68"/>
  <c r="E27" i="68"/>
  <c r="D27" i="68"/>
  <c r="O26" i="68"/>
  <c r="N26" i="68"/>
  <c r="L26" i="68"/>
  <c r="K26" i="68"/>
  <c r="J26" i="68"/>
  <c r="F26" i="68"/>
  <c r="E26" i="68"/>
  <c r="D26" i="68"/>
  <c r="O25" i="68"/>
  <c r="N25" i="68"/>
  <c r="L25" i="68"/>
  <c r="K25" i="68"/>
  <c r="J25" i="68"/>
  <c r="F25" i="68"/>
  <c r="E25" i="68"/>
  <c r="D25" i="68"/>
  <c r="O24" i="68"/>
  <c r="N24" i="68"/>
  <c r="L24" i="68"/>
  <c r="K24" i="68"/>
  <c r="J24" i="68"/>
  <c r="F24" i="68"/>
  <c r="E24" i="68"/>
  <c r="D24" i="68"/>
  <c r="O23" i="68"/>
  <c r="N23" i="68"/>
  <c r="L23" i="68"/>
  <c r="K23" i="68"/>
  <c r="J23" i="68"/>
  <c r="F23" i="68"/>
  <c r="E23" i="68"/>
  <c r="D23" i="68"/>
  <c r="O22" i="68"/>
  <c r="N22" i="68"/>
  <c r="L22" i="68"/>
  <c r="K22" i="68"/>
  <c r="J22" i="68"/>
  <c r="F22" i="68"/>
  <c r="E22" i="68"/>
  <c r="D22" i="68"/>
  <c r="O21" i="68"/>
  <c r="N21" i="68"/>
  <c r="L21" i="68"/>
  <c r="K21" i="68"/>
  <c r="J21" i="68"/>
  <c r="F21" i="68"/>
  <c r="E21" i="68"/>
  <c r="D21" i="68"/>
  <c r="O20" i="68"/>
  <c r="N20" i="68"/>
  <c r="L20" i="68"/>
  <c r="K20" i="68"/>
  <c r="J20" i="68"/>
  <c r="F20" i="68"/>
  <c r="E20" i="68"/>
  <c r="D20" i="68"/>
  <c r="O19" i="68"/>
  <c r="N19" i="68"/>
  <c r="L19" i="68"/>
  <c r="K19" i="68"/>
  <c r="J19" i="68"/>
  <c r="F19" i="68"/>
  <c r="E19" i="68"/>
  <c r="D19" i="68"/>
  <c r="O18" i="68"/>
  <c r="N18" i="68"/>
  <c r="L18" i="68"/>
  <c r="K18" i="68"/>
  <c r="J18" i="68"/>
  <c r="F18" i="68"/>
  <c r="E18" i="68"/>
  <c r="D18" i="68"/>
  <c r="O17" i="68"/>
  <c r="N17" i="68"/>
  <c r="L17" i="68"/>
  <c r="K17" i="68"/>
  <c r="J17" i="68"/>
  <c r="F17" i="68"/>
  <c r="E17" i="68"/>
  <c r="D17" i="68"/>
  <c r="O16" i="68"/>
  <c r="N16" i="68"/>
  <c r="L16" i="68"/>
  <c r="K16" i="68"/>
  <c r="J16" i="68"/>
  <c r="F16" i="68"/>
  <c r="E16" i="68"/>
  <c r="D16" i="68"/>
  <c r="O15" i="68"/>
  <c r="N15" i="68"/>
  <c r="L15" i="68"/>
  <c r="K15" i="68"/>
  <c r="J15" i="68"/>
  <c r="F15" i="68"/>
  <c r="E15" i="68"/>
  <c r="D15" i="68"/>
  <c r="O14" i="68"/>
  <c r="N14" i="68"/>
  <c r="L14" i="68"/>
  <c r="K14" i="68"/>
  <c r="J14" i="68"/>
  <c r="F14" i="68"/>
  <c r="E14" i="68"/>
  <c r="D14" i="68"/>
  <c r="O13" i="68"/>
  <c r="N13" i="68"/>
  <c r="L13" i="68"/>
  <c r="K13" i="68"/>
  <c r="J13" i="68"/>
  <c r="F13" i="68"/>
  <c r="E13" i="68"/>
  <c r="D13" i="68"/>
  <c r="O12" i="68"/>
  <c r="N12" i="68"/>
  <c r="L12" i="68"/>
  <c r="K12" i="68"/>
  <c r="J12" i="68"/>
  <c r="F12" i="68"/>
  <c r="E12" i="68"/>
  <c r="D12" i="68"/>
  <c r="O11" i="68"/>
  <c r="N11" i="68"/>
  <c r="L11" i="68"/>
  <c r="K11" i="68"/>
  <c r="J11" i="68"/>
  <c r="F11" i="68"/>
  <c r="E11" i="68"/>
  <c r="D11" i="68"/>
  <c r="O10" i="68"/>
  <c r="N10" i="68"/>
  <c r="L10" i="68"/>
  <c r="K10" i="68"/>
  <c r="J10" i="68"/>
  <c r="F10" i="68"/>
  <c r="E10" i="68"/>
  <c r="D10" i="68"/>
  <c r="O9" i="68"/>
  <c r="N9" i="68"/>
  <c r="L9" i="68"/>
  <c r="K9" i="68"/>
  <c r="J9" i="68"/>
  <c r="F9" i="68"/>
  <c r="E9" i="68"/>
  <c r="D9" i="68"/>
  <c r="O8" i="68"/>
  <c r="N8" i="68"/>
  <c r="L8" i="68"/>
  <c r="K8" i="68"/>
  <c r="J8" i="68"/>
  <c r="F8" i="68"/>
  <c r="E8" i="68"/>
  <c r="D8" i="68"/>
  <c r="O7" i="68"/>
  <c r="N7" i="68"/>
  <c r="L7" i="68"/>
  <c r="K7" i="68"/>
  <c r="J7" i="68"/>
  <c r="F7" i="68"/>
  <c r="E7" i="68"/>
  <c r="D7" i="68"/>
  <c r="C6" i="68"/>
  <c r="B6" i="68"/>
  <c r="N38" i="68" s="1"/>
  <c r="N5" i="68"/>
  <c r="J5" i="68"/>
  <c r="H5" i="68"/>
  <c r="D5" i="68"/>
  <c r="M7" i="67"/>
  <c r="L7" i="67"/>
  <c r="G7" i="67"/>
  <c r="F6" i="67"/>
  <c r="Q7" i="67"/>
  <c r="P7" i="67"/>
  <c r="N7" i="67"/>
  <c r="H7" i="67"/>
  <c r="Q6" i="67"/>
  <c r="P6" i="67"/>
  <c r="N6" i="67"/>
  <c r="H6" i="67"/>
  <c r="G6" i="67"/>
  <c r="Q5" i="67"/>
  <c r="P5" i="67"/>
  <c r="K5" i="67"/>
  <c r="J5" i="67"/>
  <c r="G5" i="67"/>
  <c r="M5" i="67" s="1"/>
  <c r="F5" i="67"/>
  <c r="L5" i="67" s="1"/>
  <c r="P4" i="67"/>
  <c r="L4" i="67"/>
  <c r="J4" i="67"/>
  <c r="F4" i="67"/>
  <c r="O84" i="66"/>
  <c r="N84" i="66"/>
  <c r="L84" i="66"/>
  <c r="K84" i="66"/>
  <c r="J84" i="66"/>
  <c r="F84" i="66"/>
  <c r="I83" i="66"/>
  <c r="O83" i="66" s="1"/>
  <c r="H83" i="66"/>
  <c r="K82" i="66"/>
  <c r="J82" i="66"/>
  <c r="E82" i="66"/>
  <c r="K81" i="66"/>
  <c r="J81" i="66"/>
  <c r="E81" i="66"/>
  <c r="K80" i="66"/>
  <c r="J80" i="66"/>
  <c r="E80" i="66"/>
  <c r="K79" i="66"/>
  <c r="J79" i="66"/>
  <c r="E79" i="66"/>
  <c r="K78" i="66"/>
  <c r="J78" i="66"/>
  <c r="E78" i="66"/>
  <c r="K77" i="66"/>
  <c r="J77" i="66"/>
  <c r="E77" i="66"/>
  <c r="K76" i="66"/>
  <c r="J76" i="66"/>
  <c r="E76" i="66"/>
  <c r="K75" i="66"/>
  <c r="J75" i="66"/>
  <c r="E75" i="66"/>
  <c r="K74" i="66"/>
  <c r="J74" i="66"/>
  <c r="E74" i="66"/>
  <c r="K73" i="66"/>
  <c r="J73" i="66"/>
  <c r="E73" i="66"/>
  <c r="K72" i="66"/>
  <c r="J72" i="66"/>
  <c r="E72" i="66"/>
  <c r="K71" i="66"/>
  <c r="J71" i="66"/>
  <c r="E71" i="66"/>
  <c r="K70" i="66"/>
  <c r="J70" i="66"/>
  <c r="E70" i="66"/>
  <c r="K69" i="66"/>
  <c r="J69" i="66"/>
  <c r="E69" i="66"/>
  <c r="K68" i="66"/>
  <c r="J68" i="66"/>
  <c r="E68" i="66"/>
  <c r="K67" i="66"/>
  <c r="J67" i="66"/>
  <c r="E67" i="66"/>
  <c r="K66" i="66"/>
  <c r="J66" i="66"/>
  <c r="E66" i="66"/>
  <c r="K65" i="66"/>
  <c r="J65" i="66"/>
  <c r="E65" i="66"/>
  <c r="O64" i="66"/>
  <c r="N64" i="66"/>
  <c r="L64" i="66"/>
  <c r="K64" i="66"/>
  <c r="J64" i="66"/>
  <c r="E64" i="66"/>
  <c r="O63" i="66"/>
  <c r="N63" i="66"/>
  <c r="L63" i="66"/>
  <c r="K63" i="66"/>
  <c r="J63" i="66"/>
  <c r="F63" i="66"/>
  <c r="E63" i="66"/>
  <c r="K62" i="66"/>
  <c r="J62" i="66"/>
  <c r="E62" i="66"/>
  <c r="N60" i="66"/>
  <c r="J60" i="66"/>
  <c r="H60" i="66"/>
  <c r="D60" i="66"/>
  <c r="B60" i="66"/>
  <c r="O56" i="66"/>
  <c r="N56" i="66"/>
  <c r="L56" i="66"/>
  <c r="F56" i="66"/>
  <c r="K54" i="66"/>
  <c r="K53" i="66"/>
  <c r="K52" i="66"/>
  <c r="K51" i="66"/>
  <c r="K50" i="66"/>
  <c r="K49" i="66"/>
  <c r="K48" i="66"/>
  <c r="K47" i="66"/>
  <c r="K46" i="66"/>
  <c r="K45" i="66"/>
  <c r="K44" i="66"/>
  <c r="K43" i="66"/>
  <c r="K42" i="66"/>
  <c r="O41" i="66"/>
  <c r="N41" i="66"/>
  <c r="L41" i="66"/>
  <c r="K41" i="66"/>
  <c r="F41" i="66"/>
  <c r="O40" i="66"/>
  <c r="N40" i="66"/>
  <c r="L40" i="66"/>
  <c r="K40" i="66"/>
  <c r="F40" i="66"/>
  <c r="O39" i="66"/>
  <c r="N39" i="66"/>
  <c r="L39" i="66"/>
  <c r="K39" i="66"/>
  <c r="F39" i="66"/>
  <c r="P37" i="66"/>
  <c r="P60" i="66" s="1"/>
  <c r="N37" i="66"/>
  <c r="J37" i="66"/>
  <c r="H37" i="66"/>
  <c r="D37" i="66"/>
  <c r="B37" i="66"/>
  <c r="O33" i="66"/>
  <c r="N33" i="66"/>
  <c r="L33" i="66"/>
  <c r="F33" i="66"/>
  <c r="D32" i="66"/>
  <c r="D33" i="66" s="1"/>
  <c r="K31" i="66"/>
  <c r="J31" i="66"/>
  <c r="E31" i="66"/>
  <c r="K30" i="66"/>
  <c r="J30" i="66"/>
  <c r="E30" i="66"/>
  <c r="K29" i="66"/>
  <c r="J29" i="66"/>
  <c r="E29" i="66"/>
  <c r="K28" i="66"/>
  <c r="J28" i="66"/>
  <c r="E28" i="66"/>
  <c r="K27" i="66"/>
  <c r="J27" i="66"/>
  <c r="E27" i="66"/>
  <c r="K26" i="66"/>
  <c r="J26" i="66"/>
  <c r="E26" i="66"/>
  <c r="K25" i="66"/>
  <c r="J25" i="66"/>
  <c r="E25" i="66"/>
  <c r="K24" i="66"/>
  <c r="J24" i="66"/>
  <c r="E24" i="66"/>
  <c r="K23" i="66"/>
  <c r="J23" i="66"/>
  <c r="E23" i="66"/>
  <c r="K22" i="66"/>
  <c r="J22" i="66"/>
  <c r="E22" i="66"/>
  <c r="K21" i="66"/>
  <c r="J21" i="66"/>
  <c r="E21" i="66"/>
  <c r="K20" i="66"/>
  <c r="J20" i="66"/>
  <c r="E20" i="66"/>
  <c r="K19" i="66"/>
  <c r="J19" i="66"/>
  <c r="E19" i="66"/>
  <c r="K18" i="66"/>
  <c r="J18" i="66"/>
  <c r="E18" i="66"/>
  <c r="K17" i="66"/>
  <c r="J17" i="66"/>
  <c r="E17" i="66"/>
  <c r="K16" i="66"/>
  <c r="J16" i="66"/>
  <c r="E16" i="66"/>
  <c r="K15" i="66"/>
  <c r="J15" i="66"/>
  <c r="E15" i="66"/>
  <c r="K14" i="66"/>
  <c r="J14" i="66"/>
  <c r="E14" i="66"/>
  <c r="K13" i="66"/>
  <c r="J13" i="66"/>
  <c r="E13" i="66"/>
  <c r="K12" i="66"/>
  <c r="J12" i="66"/>
  <c r="E12" i="66"/>
  <c r="K11" i="66"/>
  <c r="J11" i="66"/>
  <c r="E11" i="66"/>
  <c r="K10" i="66"/>
  <c r="J10" i="66"/>
  <c r="E10" i="66"/>
  <c r="K9" i="66"/>
  <c r="J9" i="66"/>
  <c r="E9" i="66"/>
  <c r="O8" i="66"/>
  <c r="N8" i="66"/>
  <c r="K8" i="66"/>
  <c r="J8" i="66"/>
  <c r="F8" i="66"/>
  <c r="E8" i="66"/>
  <c r="O7" i="66"/>
  <c r="N7" i="66"/>
  <c r="L7" i="66"/>
  <c r="K7" i="66"/>
  <c r="J7" i="66"/>
  <c r="F7" i="66"/>
  <c r="E7" i="66"/>
  <c r="C6" i="66"/>
  <c r="O61" i="66" s="1"/>
  <c r="B6" i="66"/>
  <c r="N5" i="66"/>
  <c r="J5" i="66"/>
  <c r="H5" i="66"/>
  <c r="D5" i="66"/>
  <c r="Q5" i="65"/>
  <c r="P5" i="65"/>
  <c r="K5" i="65"/>
  <c r="J5" i="65"/>
  <c r="G5" i="65"/>
  <c r="M5" i="65" s="1"/>
  <c r="F5" i="65"/>
  <c r="L5" i="65" s="1"/>
  <c r="P4" i="65"/>
  <c r="L4" i="65"/>
  <c r="J4" i="65"/>
  <c r="F4" i="65"/>
  <c r="M7" i="65"/>
  <c r="L7" i="65"/>
  <c r="G7" i="65"/>
  <c r="F7" i="65"/>
  <c r="Q7" i="65"/>
  <c r="P7" i="65"/>
  <c r="N7" i="65"/>
  <c r="H7" i="65"/>
  <c r="P6" i="65"/>
  <c r="N6" i="65"/>
  <c r="H6" i="65"/>
  <c r="L94" i="70" l="1"/>
  <c r="F61" i="70"/>
  <c r="N61" i="70"/>
  <c r="O61" i="70"/>
  <c r="E33" i="68"/>
  <c r="F55" i="66"/>
  <c r="L61" i="70"/>
  <c r="L55" i="66"/>
  <c r="D94" i="70"/>
  <c r="D95" i="70" s="1"/>
  <c r="E62" i="68"/>
  <c r="L83" i="66"/>
  <c r="D83" i="66"/>
  <c r="D84" i="66" s="1"/>
  <c r="N83" i="66"/>
  <c r="P83" i="66" s="1"/>
  <c r="E83" i="66"/>
  <c r="E84" i="66" s="1"/>
  <c r="E33" i="70"/>
  <c r="D55" i="66"/>
  <c r="D56" i="66" s="1"/>
  <c r="F6" i="65"/>
  <c r="F8" i="65" s="1"/>
  <c r="F8" i="69"/>
  <c r="F7" i="67"/>
  <c r="F8" i="67" s="1"/>
  <c r="M6" i="65"/>
  <c r="M8" i="65" s="1"/>
  <c r="G6" i="65"/>
  <c r="G8" i="65" s="1"/>
  <c r="E96" i="68"/>
  <c r="M6" i="67"/>
  <c r="M8" i="67" s="1"/>
  <c r="K61" i="66"/>
  <c r="E61" i="66"/>
  <c r="L8" i="69"/>
  <c r="G6" i="69"/>
  <c r="G8" i="69" s="1"/>
  <c r="G8" i="67"/>
  <c r="D61" i="70"/>
  <c r="D62" i="70" s="1"/>
  <c r="E61" i="70"/>
  <c r="P68" i="70"/>
  <c r="P70" i="70"/>
  <c r="P33" i="70"/>
  <c r="L95" i="68"/>
  <c r="P33" i="68"/>
  <c r="P39" i="66"/>
  <c r="P41" i="66"/>
  <c r="F32" i="66"/>
  <c r="N8" i="69"/>
  <c r="R7" i="69"/>
  <c r="P95" i="70"/>
  <c r="P39" i="70"/>
  <c r="P41" i="70"/>
  <c r="P43" i="70"/>
  <c r="P45" i="70"/>
  <c r="P47" i="70"/>
  <c r="P7" i="70"/>
  <c r="P9" i="70"/>
  <c r="P11" i="70"/>
  <c r="P13" i="70"/>
  <c r="P15" i="70"/>
  <c r="P17" i="70"/>
  <c r="M6" i="69"/>
  <c r="M7" i="69"/>
  <c r="P62" i="68"/>
  <c r="P7" i="68"/>
  <c r="P9" i="68"/>
  <c r="P11" i="68"/>
  <c r="P13" i="68"/>
  <c r="P15" i="68"/>
  <c r="P17" i="68"/>
  <c r="P19" i="68"/>
  <c r="P21" i="68"/>
  <c r="P23" i="68"/>
  <c r="P25" i="68"/>
  <c r="P29" i="68"/>
  <c r="P31" i="68"/>
  <c r="L32" i="68"/>
  <c r="P63" i="66"/>
  <c r="P33" i="66"/>
  <c r="P7" i="66"/>
  <c r="P62" i="70"/>
  <c r="P69" i="70"/>
  <c r="P40" i="70"/>
  <c r="P42" i="70"/>
  <c r="P44" i="70"/>
  <c r="P46" i="70"/>
  <c r="P52" i="70"/>
  <c r="P8" i="70"/>
  <c r="P10" i="70"/>
  <c r="P12" i="70"/>
  <c r="P14" i="70"/>
  <c r="P16" i="70"/>
  <c r="N67" i="70"/>
  <c r="J67" i="70"/>
  <c r="H67" i="70"/>
  <c r="D67" i="70"/>
  <c r="B67" i="70"/>
  <c r="D6" i="70"/>
  <c r="H6" i="70"/>
  <c r="J6" i="70"/>
  <c r="N6" i="70"/>
  <c r="K32" i="70"/>
  <c r="K33" i="70" s="1"/>
  <c r="B38" i="70"/>
  <c r="D38" i="70"/>
  <c r="H38" i="70"/>
  <c r="J38" i="70"/>
  <c r="N38" i="70"/>
  <c r="O67" i="70"/>
  <c r="K67" i="70"/>
  <c r="I67" i="70"/>
  <c r="E67" i="70"/>
  <c r="C67" i="70"/>
  <c r="E6" i="70"/>
  <c r="I6" i="70" s="1"/>
  <c r="K6" i="70"/>
  <c r="O6" i="70"/>
  <c r="D32" i="70"/>
  <c r="D33" i="70" s="1"/>
  <c r="J32" i="70"/>
  <c r="J33" i="70" s="1"/>
  <c r="L32" i="70"/>
  <c r="C38" i="70"/>
  <c r="E38" i="70"/>
  <c r="I38" i="70"/>
  <c r="K38" i="70"/>
  <c r="O38" i="70"/>
  <c r="J61" i="70"/>
  <c r="J62" i="70" s="1"/>
  <c r="E94" i="70"/>
  <c r="K94" i="70"/>
  <c r="K61" i="70"/>
  <c r="J94" i="70"/>
  <c r="R6" i="69"/>
  <c r="P8" i="69"/>
  <c r="H8" i="69"/>
  <c r="Q8" i="69"/>
  <c r="P96" i="68"/>
  <c r="P68" i="68"/>
  <c r="P70" i="68"/>
  <c r="P72" i="68"/>
  <c r="P74" i="68"/>
  <c r="P76" i="68"/>
  <c r="P39" i="68"/>
  <c r="P41" i="68"/>
  <c r="P43" i="68"/>
  <c r="P45" i="68"/>
  <c r="P47" i="68"/>
  <c r="P49" i="68"/>
  <c r="P51" i="68"/>
  <c r="P53" i="68"/>
  <c r="P55" i="68"/>
  <c r="F95" i="68"/>
  <c r="O95" i="68"/>
  <c r="P69" i="68"/>
  <c r="P71" i="68"/>
  <c r="P73" i="68"/>
  <c r="P75" i="68"/>
  <c r="N95" i="68"/>
  <c r="K62" i="68"/>
  <c r="P40" i="68"/>
  <c r="P42" i="68"/>
  <c r="P44" i="68"/>
  <c r="P46" i="68"/>
  <c r="P48" i="68"/>
  <c r="P50" i="68"/>
  <c r="P52" i="68"/>
  <c r="P54" i="68"/>
  <c r="P8" i="68"/>
  <c r="P10" i="68"/>
  <c r="P12" i="68"/>
  <c r="P14" i="68"/>
  <c r="P16" i="68"/>
  <c r="P18" i="68"/>
  <c r="P20" i="68"/>
  <c r="P22" i="68"/>
  <c r="P24" i="68"/>
  <c r="P26" i="68"/>
  <c r="P28" i="68"/>
  <c r="P30" i="68"/>
  <c r="F32" i="68"/>
  <c r="O32" i="68"/>
  <c r="N32" i="68"/>
  <c r="O38" i="68"/>
  <c r="K38" i="68"/>
  <c r="K67" i="68"/>
  <c r="E67" i="68"/>
  <c r="O67" i="68"/>
  <c r="I67" i="68"/>
  <c r="C67" i="68"/>
  <c r="I38" i="68"/>
  <c r="E38" i="68"/>
  <c r="C38" i="68"/>
  <c r="O6" i="68"/>
  <c r="E6" i="68"/>
  <c r="I6" i="68" s="1"/>
  <c r="K6" i="68"/>
  <c r="D33" i="68"/>
  <c r="J32" i="68"/>
  <c r="J33" i="68" s="1"/>
  <c r="D61" i="68"/>
  <c r="D62" i="68" s="1"/>
  <c r="J61" i="68"/>
  <c r="J62" i="68" s="1"/>
  <c r="N67" i="68"/>
  <c r="J67" i="68"/>
  <c r="H67" i="68"/>
  <c r="D67" i="68"/>
  <c r="B67" i="68"/>
  <c r="D6" i="68"/>
  <c r="H6" i="68"/>
  <c r="J6" i="68"/>
  <c r="N6" i="68"/>
  <c r="K32" i="68"/>
  <c r="B38" i="68"/>
  <c r="D38" i="68"/>
  <c r="H38" i="68"/>
  <c r="J38" i="68"/>
  <c r="D96" i="68"/>
  <c r="J95" i="68"/>
  <c r="K95" i="68"/>
  <c r="L6" i="67"/>
  <c r="L8" i="67" s="1"/>
  <c r="N8" i="67"/>
  <c r="R6" i="67"/>
  <c r="R7" i="67"/>
  <c r="H8" i="67"/>
  <c r="P8" i="67"/>
  <c r="Q8" i="67"/>
  <c r="P84" i="66"/>
  <c r="L32" i="66"/>
  <c r="P64" i="66"/>
  <c r="P56" i="66"/>
  <c r="P40" i="66"/>
  <c r="P8" i="66"/>
  <c r="N32" i="66"/>
  <c r="N61" i="66"/>
  <c r="J61" i="66"/>
  <c r="H61" i="66"/>
  <c r="D61" i="66"/>
  <c r="B61" i="66"/>
  <c r="D6" i="66"/>
  <c r="J6" i="66"/>
  <c r="D38" i="66"/>
  <c r="J38" i="66"/>
  <c r="H6" i="66"/>
  <c r="N6" i="66"/>
  <c r="E32" i="66"/>
  <c r="K32" i="66"/>
  <c r="O32" i="66"/>
  <c r="B38" i="66"/>
  <c r="H38" i="66"/>
  <c r="N38" i="66"/>
  <c r="E6" i="66"/>
  <c r="I6" i="66" s="1"/>
  <c r="K6" i="66"/>
  <c r="O6" i="66"/>
  <c r="J32" i="66"/>
  <c r="J33" i="66" s="1"/>
  <c r="C38" i="66"/>
  <c r="E38" i="66"/>
  <c r="I38" i="66"/>
  <c r="K38" i="66"/>
  <c r="O38" i="66"/>
  <c r="E55" i="66"/>
  <c r="K55" i="66"/>
  <c r="C61" i="66"/>
  <c r="I61" i="66"/>
  <c r="J83" i="66"/>
  <c r="J55" i="66"/>
  <c r="J56" i="66" s="1"/>
  <c r="K83" i="66"/>
  <c r="L6" i="65"/>
  <c r="L8" i="65" s="1"/>
  <c r="N8" i="65"/>
  <c r="R7" i="65"/>
  <c r="R6" i="65"/>
  <c r="H8" i="65"/>
  <c r="P8" i="65"/>
  <c r="Q8" i="65"/>
  <c r="P61" i="70" l="1"/>
  <c r="P95" i="68"/>
  <c r="E62" i="70"/>
  <c r="R8" i="67"/>
  <c r="M8" i="69"/>
  <c r="R8" i="65"/>
  <c r="E95" i="70"/>
  <c r="K62" i="70"/>
  <c r="R8" i="69"/>
  <c r="P32" i="68"/>
  <c r="K33" i="68"/>
  <c r="P32" i="66"/>
  <c r="K33" i="66"/>
  <c r="E56" i="66"/>
  <c r="E33" i="66"/>
  <c r="K56" i="66"/>
  <c r="L95" i="48" l="1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L59" i="49" l="1"/>
  <c r="K59" i="49"/>
  <c r="E59" i="49"/>
  <c r="D59" i="49"/>
  <c r="L58" i="49"/>
  <c r="K58" i="49"/>
  <c r="E58" i="49"/>
  <c r="D58" i="49"/>
  <c r="K57" i="49"/>
  <c r="D57" i="49"/>
  <c r="L56" i="49"/>
  <c r="K56" i="49"/>
  <c r="E56" i="49"/>
  <c r="D56" i="49"/>
  <c r="O55" i="49"/>
  <c r="E55" i="49"/>
  <c r="S55" i="49" s="1"/>
  <c r="D55" i="49"/>
  <c r="F50" i="49" s="1"/>
  <c r="S54" i="49"/>
  <c r="R54" i="49"/>
  <c r="O54" i="49"/>
  <c r="M54" i="49"/>
  <c r="H54" i="49"/>
  <c r="F54" i="49"/>
  <c r="S53" i="49"/>
  <c r="R53" i="49"/>
  <c r="O53" i="49"/>
  <c r="H53" i="49"/>
  <c r="R52" i="49"/>
  <c r="M52" i="49"/>
  <c r="L52" i="49"/>
  <c r="F52" i="49"/>
  <c r="E52" i="49"/>
  <c r="G52" i="49" s="1"/>
  <c r="S51" i="49"/>
  <c r="R51" i="49"/>
  <c r="O51" i="49"/>
  <c r="N51" i="49"/>
  <c r="M51" i="49"/>
  <c r="H51" i="49"/>
  <c r="G51" i="49"/>
  <c r="F51" i="49"/>
  <c r="S50" i="49"/>
  <c r="R50" i="49"/>
  <c r="O50" i="49"/>
  <c r="N50" i="49"/>
  <c r="M50" i="49"/>
  <c r="H50" i="49"/>
  <c r="S49" i="49"/>
  <c r="R49" i="49"/>
  <c r="O49" i="49"/>
  <c r="M49" i="49"/>
  <c r="H49" i="49"/>
  <c r="F49" i="49"/>
  <c r="S48" i="49"/>
  <c r="R48" i="49"/>
  <c r="O48" i="49"/>
  <c r="H48" i="49"/>
  <c r="R47" i="49"/>
  <c r="M47" i="49"/>
  <c r="L47" i="49"/>
  <c r="O47" i="49" s="1"/>
  <c r="F47" i="49"/>
  <c r="E47" i="49"/>
  <c r="S46" i="49"/>
  <c r="R46" i="49"/>
  <c r="O46" i="49"/>
  <c r="N46" i="49"/>
  <c r="M46" i="49"/>
  <c r="H46" i="49"/>
  <c r="G46" i="49"/>
  <c r="F46" i="49"/>
  <c r="S45" i="49"/>
  <c r="R45" i="49"/>
  <c r="O45" i="49"/>
  <c r="N45" i="49"/>
  <c r="M45" i="49"/>
  <c r="H45" i="49"/>
  <c r="S44" i="49"/>
  <c r="R44" i="49"/>
  <c r="L44" i="49"/>
  <c r="K44" i="49"/>
  <c r="G44" i="49"/>
  <c r="N44" i="49" s="1"/>
  <c r="F44" i="49"/>
  <c r="M44" i="49" s="1"/>
  <c r="R43" i="49"/>
  <c r="O43" i="49"/>
  <c r="M43" i="49"/>
  <c r="K43" i="49"/>
  <c r="F43" i="49"/>
  <c r="H43" i="49" s="1"/>
  <c r="L33" i="49"/>
  <c r="L40" i="49"/>
  <c r="K40" i="49"/>
  <c r="E40" i="49"/>
  <c r="D40" i="49"/>
  <c r="L39" i="49"/>
  <c r="K39" i="49"/>
  <c r="E39" i="49"/>
  <c r="D39" i="49"/>
  <c r="K38" i="49"/>
  <c r="D38" i="49"/>
  <c r="L37" i="49"/>
  <c r="K37" i="49"/>
  <c r="E37" i="49"/>
  <c r="D37" i="49"/>
  <c r="O36" i="49"/>
  <c r="E36" i="49"/>
  <c r="S36" i="49" s="1"/>
  <c r="D36" i="49"/>
  <c r="F31" i="49" s="1"/>
  <c r="S35" i="49"/>
  <c r="R35" i="49"/>
  <c r="O35" i="49"/>
  <c r="M35" i="49"/>
  <c r="H35" i="49"/>
  <c r="F35" i="49"/>
  <c r="S34" i="49"/>
  <c r="R34" i="49"/>
  <c r="O34" i="49"/>
  <c r="H34" i="49"/>
  <c r="R33" i="49"/>
  <c r="M33" i="49"/>
  <c r="F33" i="49"/>
  <c r="E33" i="49"/>
  <c r="G33" i="49" s="1"/>
  <c r="S32" i="49"/>
  <c r="R32" i="49"/>
  <c r="O32" i="49"/>
  <c r="N32" i="49"/>
  <c r="M32" i="49"/>
  <c r="H32" i="49"/>
  <c r="G32" i="49"/>
  <c r="F32" i="49"/>
  <c r="S31" i="49"/>
  <c r="R31" i="49"/>
  <c r="O31" i="49"/>
  <c r="N31" i="49"/>
  <c r="M31" i="49"/>
  <c r="H31" i="49"/>
  <c r="S30" i="49"/>
  <c r="R30" i="49"/>
  <c r="O30" i="49"/>
  <c r="M30" i="49"/>
  <c r="H30" i="49"/>
  <c r="F30" i="49"/>
  <c r="S29" i="49"/>
  <c r="R29" i="49"/>
  <c r="O29" i="49"/>
  <c r="H29" i="49"/>
  <c r="R28" i="49"/>
  <c r="M28" i="49"/>
  <c r="L28" i="49"/>
  <c r="F28" i="49"/>
  <c r="E28" i="49"/>
  <c r="S27" i="49"/>
  <c r="R27" i="49"/>
  <c r="O27" i="49"/>
  <c r="N27" i="49"/>
  <c r="M27" i="49"/>
  <c r="H27" i="49"/>
  <c r="G27" i="49"/>
  <c r="F27" i="49"/>
  <c r="S26" i="49"/>
  <c r="R26" i="49"/>
  <c r="O26" i="49"/>
  <c r="N26" i="49"/>
  <c r="M26" i="49"/>
  <c r="H26" i="49"/>
  <c r="S25" i="49"/>
  <c r="R25" i="49"/>
  <c r="L25" i="49"/>
  <c r="K25" i="49"/>
  <c r="G25" i="49"/>
  <c r="N25" i="49" s="1"/>
  <c r="F25" i="49"/>
  <c r="M25" i="49" s="1"/>
  <c r="R24" i="49"/>
  <c r="O24" i="49"/>
  <c r="M24" i="49"/>
  <c r="K24" i="49"/>
  <c r="F24" i="49"/>
  <c r="H24" i="49" s="1"/>
  <c r="M55" i="49" l="1"/>
  <c r="F45" i="49"/>
  <c r="F55" i="49" s="1"/>
  <c r="H59" i="49"/>
  <c r="N55" i="49"/>
  <c r="P55" i="49" s="1"/>
  <c r="L38" i="49"/>
  <c r="N39" i="49" s="1"/>
  <c r="M36" i="49"/>
  <c r="I27" i="49"/>
  <c r="T27" i="49"/>
  <c r="P31" i="49"/>
  <c r="I33" i="49"/>
  <c r="T34" i="49"/>
  <c r="G45" i="49"/>
  <c r="I46" i="49"/>
  <c r="T46" i="49"/>
  <c r="T49" i="49"/>
  <c r="G50" i="49"/>
  <c r="I50" i="49" s="1"/>
  <c r="T53" i="49"/>
  <c r="H56" i="49"/>
  <c r="O56" i="49"/>
  <c r="R57" i="49"/>
  <c r="H40" i="49"/>
  <c r="H58" i="49"/>
  <c r="O39" i="49"/>
  <c r="N48" i="49"/>
  <c r="P48" i="49" s="1"/>
  <c r="T50" i="49"/>
  <c r="T54" i="49"/>
  <c r="F56" i="49"/>
  <c r="R56" i="49"/>
  <c r="F57" i="49"/>
  <c r="F58" i="49"/>
  <c r="R58" i="49"/>
  <c r="R59" i="49"/>
  <c r="T29" i="49"/>
  <c r="T45" i="49"/>
  <c r="P46" i="49"/>
  <c r="T48" i="49"/>
  <c r="P50" i="49"/>
  <c r="P51" i="49"/>
  <c r="T51" i="49"/>
  <c r="H52" i="49"/>
  <c r="G53" i="49"/>
  <c r="I53" i="49" s="1"/>
  <c r="G54" i="49"/>
  <c r="I54" i="49" s="1"/>
  <c r="O58" i="49"/>
  <c r="S59" i="49"/>
  <c r="N53" i="49"/>
  <c r="P53" i="49" s="1"/>
  <c r="O52" i="49"/>
  <c r="N54" i="49"/>
  <c r="P54" i="49" s="1"/>
  <c r="N52" i="49"/>
  <c r="P52" i="49" s="1"/>
  <c r="E57" i="49"/>
  <c r="G59" i="49" s="1"/>
  <c r="G49" i="49"/>
  <c r="I49" i="49" s="1"/>
  <c r="G48" i="49"/>
  <c r="I48" i="49" s="1"/>
  <c r="H47" i="49"/>
  <c r="G47" i="49"/>
  <c r="I47" i="49" s="1"/>
  <c r="L57" i="49"/>
  <c r="N59" i="49" s="1"/>
  <c r="I51" i="49"/>
  <c r="I52" i="49"/>
  <c r="S52" i="49"/>
  <c r="T52" i="49" s="1"/>
  <c r="H55" i="49"/>
  <c r="R55" i="49"/>
  <c r="T55" i="49" s="1"/>
  <c r="G56" i="49"/>
  <c r="N56" i="49"/>
  <c r="S56" i="49"/>
  <c r="M57" i="49"/>
  <c r="S58" i="49"/>
  <c r="F59" i="49"/>
  <c r="M59" i="49"/>
  <c r="O59" i="49"/>
  <c r="P45" i="49"/>
  <c r="N47" i="49"/>
  <c r="P47" i="49" s="1"/>
  <c r="S47" i="49"/>
  <c r="T47" i="49" s="1"/>
  <c r="N49" i="49"/>
  <c r="P49" i="49" s="1"/>
  <c r="M56" i="49"/>
  <c r="M58" i="49"/>
  <c r="T35" i="49"/>
  <c r="T32" i="49"/>
  <c r="N29" i="49"/>
  <c r="P29" i="49" s="1"/>
  <c r="O28" i="49"/>
  <c r="P27" i="49"/>
  <c r="O37" i="49"/>
  <c r="H33" i="49"/>
  <c r="S33" i="49"/>
  <c r="T33" i="49" s="1"/>
  <c r="G34" i="49"/>
  <c r="I34" i="49" s="1"/>
  <c r="G35" i="49"/>
  <c r="I35" i="49" s="1"/>
  <c r="G26" i="49"/>
  <c r="G31" i="49"/>
  <c r="I31" i="49" s="1"/>
  <c r="T31" i="49"/>
  <c r="I32" i="49"/>
  <c r="H37" i="49"/>
  <c r="F39" i="49"/>
  <c r="R38" i="49"/>
  <c r="R39" i="49"/>
  <c r="R40" i="49"/>
  <c r="T30" i="49"/>
  <c r="H39" i="49"/>
  <c r="S40" i="49"/>
  <c r="F26" i="49"/>
  <c r="F36" i="49" s="1"/>
  <c r="T26" i="49"/>
  <c r="F37" i="49"/>
  <c r="R37" i="49"/>
  <c r="F38" i="49"/>
  <c r="E38" i="49"/>
  <c r="G30" i="49"/>
  <c r="I30" i="49" s="1"/>
  <c r="G29" i="49"/>
  <c r="I29" i="49" s="1"/>
  <c r="H28" i="49"/>
  <c r="G28" i="49"/>
  <c r="I28" i="49" s="1"/>
  <c r="O38" i="49"/>
  <c r="N36" i="49"/>
  <c r="P36" i="49" s="1"/>
  <c r="P32" i="49"/>
  <c r="N34" i="49"/>
  <c r="P34" i="49" s="1"/>
  <c r="O33" i="49"/>
  <c r="N35" i="49"/>
  <c r="P35" i="49" s="1"/>
  <c r="N33" i="49"/>
  <c r="P33" i="49" s="1"/>
  <c r="H36" i="49"/>
  <c r="R36" i="49"/>
  <c r="T36" i="49" s="1"/>
  <c r="G37" i="49"/>
  <c r="N37" i="49"/>
  <c r="S37" i="49"/>
  <c r="M38" i="49"/>
  <c r="S39" i="49"/>
  <c r="F40" i="49"/>
  <c r="M40" i="49"/>
  <c r="O40" i="49"/>
  <c r="P26" i="49"/>
  <c r="N28" i="49"/>
  <c r="P28" i="49" s="1"/>
  <c r="S28" i="49"/>
  <c r="T28" i="49" s="1"/>
  <c r="N30" i="49"/>
  <c r="P30" i="49" s="1"/>
  <c r="M37" i="49"/>
  <c r="M39" i="49"/>
  <c r="N40" i="49"/>
  <c r="R8" i="49"/>
  <c r="S8" i="49"/>
  <c r="R9" i="49"/>
  <c r="R10" i="49"/>
  <c r="S10" i="49"/>
  <c r="R11" i="49"/>
  <c r="S11" i="49"/>
  <c r="R12" i="49"/>
  <c r="S12" i="49"/>
  <c r="R13" i="49"/>
  <c r="S13" i="49"/>
  <c r="R14" i="49"/>
  <c r="R15" i="49"/>
  <c r="S15" i="49"/>
  <c r="R16" i="49"/>
  <c r="S16" i="49"/>
  <c r="L14" i="49"/>
  <c r="N14" i="49" s="1"/>
  <c r="L21" i="49"/>
  <c r="K21" i="49"/>
  <c r="L20" i="49"/>
  <c r="K20" i="49"/>
  <c r="K19" i="49"/>
  <c r="L18" i="49"/>
  <c r="N18" i="49" s="1"/>
  <c r="K18" i="49"/>
  <c r="O10" i="49"/>
  <c r="O11" i="49"/>
  <c r="O12" i="49"/>
  <c r="O13" i="49"/>
  <c r="O15" i="49"/>
  <c r="O16" i="49"/>
  <c r="O17" i="49"/>
  <c r="M16" i="49"/>
  <c r="N15" i="49"/>
  <c r="P15" i="49" s="1"/>
  <c r="M14" i="49"/>
  <c r="N13" i="49"/>
  <c r="M13" i="49"/>
  <c r="N12" i="49"/>
  <c r="M12" i="49"/>
  <c r="M11" i="49"/>
  <c r="M9" i="49"/>
  <c r="N8" i="49"/>
  <c r="M8" i="49"/>
  <c r="N7" i="49"/>
  <c r="M7" i="49"/>
  <c r="L9" i="49"/>
  <c r="F16" i="49"/>
  <c r="G13" i="49"/>
  <c r="F14" i="49"/>
  <c r="F13" i="49"/>
  <c r="F11" i="49"/>
  <c r="F9" i="49"/>
  <c r="G8" i="49"/>
  <c r="F8" i="49"/>
  <c r="E17" i="49"/>
  <c r="S17" i="49" s="1"/>
  <c r="E18" i="49"/>
  <c r="E20" i="49"/>
  <c r="E21" i="49"/>
  <c r="D21" i="49"/>
  <c r="D20" i="49"/>
  <c r="D19" i="49"/>
  <c r="D18" i="49"/>
  <c r="D17" i="49"/>
  <c r="R17" i="49" s="1"/>
  <c r="E14" i="49"/>
  <c r="G16" i="49" s="1"/>
  <c r="H8" i="49"/>
  <c r="H10" i="49"/>
  <c r="H11" i="49"/>
  <c r="H12" i="49"/>
  <c r="H13" i="49"/>
  <c r="H15" i="49"/>
  <c r="H16" i="49"/>
  <c r="E9" i="49"/>
  <c r="G10" i="49" s="1"/>
  <c r="I10" i="49" s="1"/>
  <c r="O8" i="49"/>
  <c r="S7" i="49"/>
  <c r="R7" i="49"/>
  <c r="O7" i="49"/>
  <c r="H7" i="49"/>
  <c r="S6" i="49"/>
  <c r="R6" i="49"/>
  <c r="L6" i="49"/>
  <c r="K6" i="49"/>
  <c r="G6" i="49"/>
  <c r="N6" i="49" s="1"/>
  <c r="F6" i="49"/>
  <c r="M6" i="49" s="1"/>
  <c r="R5" i="49"/>
  <c r="O5" i="49"/>
  <c r="M5" i="49"/>
  <c r="K5" i="49"/>
  <c r="F5" i="49"/>
  <c r="H5" i="49" s="1"/>
  <c r="T37" i="49" l="1"/>
  <c r="S38" i="49"/>
  <c r="T38" i="49" s="1"/>
  <c r="N38" i="49"/>
  <c r="P38" i="49" s="1"/>
  <c r="T39" i="49"/>
  <c r="N58" i="49"/>
  <c r="P58" i="49" s="1"/>
  <c r="T59" i="49"/>
  <c r="I45" i="49"/>
  <c r="H18" i="49"/>
  <c r="I13" i="49"/>
  <c r="N16" i="49"/>
  <c r="M17" i="49"/>
  <c r="T56" i="49"/>
  <c r="N17" i="49"/>
  <c r="H17" i="49"/>
  <c r="G39" i="49"/>
  <c r="I39" i="49" s="1"/>
  <c r="F18" i="49"/>
  <c r="G18" i="49"/>
  <c r="O20" i="49"/>
  <c r="O21" i="49"/>
  <c r="T13" i="49"/>
  <c r="T12" i="49"/>
  <c r="T58" i="49"/>
  <c r="G58" i="49"/>
  <c r="I58" i="49" s="1"/>
  <c r="I56" i="49"/>
  <c r="G55" i="49"/>
  <c r="I55" i="49" s="1"/>
  <c r="T10" i="49"/>
  <c r="S9" i="49"/>
  <c r="P12" i="49"/>
  <c r="P13" i="49"/>
  <c r="S14" i="49"/>
  <c r="T14" i="49" s="1"/>
  <c r="O18" i="49"/>
  <c r="S20" i="49"/>
  <c r="S21" i="49"/>
  <c r="T15" i="49"/>
  <c r="T8" i="49"/>
  <c r="G40" i="49"/>
  <c r="I40" i="49" s="1"/>
  <c r="T17" i="49"/>
  <c r="H9" i="49"/>
  <c r="E19" i="49"/>
  <c r="G19" i="49" s="1"/>
  <c r="F7" i="49"/>
  <c r="F12" i="49"/>
  <c r="G11" i="49"/>
  <c r="G15" i="49"/>
  <c r="I15" i="49" s="1"/>
  <c r="H14" i="49"/>
  <c r="H20" i="49"/>
  <c r="N10" i="49"/>
  <c r="P10" i="49" s="1"/>
  <c r="N11" i="49"/>
  <c r="P11" i="49" s="1"/>
  <c r="R18" i="49"/>
  <c r="T16" i="49"/>
  <c r="T11" i="49"/>
  <c r="T9" i="49"/>
  <c r="G36" i="49"/>
  <c r="I36" i="49" s="1"/>
  <c r="G7" i="49"/>
  <c r="G12" i="49"/>
  <c r="G9" i="49"/>
  <c r="I9" i="49" s="1"/>
  <c r="G14" i="49"/>
  <c r="I14" i="49" s="1"/>
  <c r="N9" i="49"/>
  <c r="P9" i="49" s="1"/>
  <c r="P14" i="49"/>
  <c r="O9" i="49"/>
  <c r="L19" i="49"/>
  <c r="O19" i="49" s="1"/>
  <c r="R20" i="49"/>
  <c r="S18" i="49"/>
  <c r="I59" i="49"/>
  <c r="S57" i="49"/>
  <c r="T57" i="49" s="1"/>
  <c r="N57" i="49"/>
  <c r="P57" i="49" s="1"/>
  <c r="O57" i="49"/>
  <c r="P59" i="49"/>
  <c r="P56" i="49"/>
  <c r="G57" i="49"/>
  <c r="I57" i="49" s="1"/>
  <c r="H57" i="49"/>
  <c r="I26" i="49"/>
  <c r="I37" i="49"/>
  <c r="T40" i="49"/>
  <c r="P40" i="49"/>
  <c r="P39" i="49"/>
  <c r="P37" i="49"/>
  <c r="G38" i="49"/>
  <c r="I38" i="49" s="1"/>
  <c r="H38" i="49"/>
  <c r="R21" i="49"/>
  <c r="F21" i="49"/>
  <c r="I16" i="49"/>
  <c r="R19" i="49"/>
  <c r="F19" i="49"/>
  <c r="F20" i="49"/>
  <c r="H21" i="49"/>
  <c r="I11" i="49"/>
  <c r="P16" i="49"/>
  <c r="O14" i="49"/>
  <c r="M18" i="49"/>
  <c r="P18" i="49" s="1"/>
  <c r="M19" i="49"/>
  <c r="M20" i="49"/>
  <c r="M21" i="49"/>
  <c r="I8" i="49"/>
  <c r="T7" i="49"/>
  <c r="P7" i="49"/>
  <c r="P8" i="49"/>
  <c r="O96" i="48"/>
  <c r="N96" i="48"/>
  <c r="L96" i="48"/>
  <c r="K96" i="48"/>
  <c r="J96" i="48"/>
  <c r="F96" i="48"/>
  <c r="C95" i="48"/>
  <c r="B95" i="48"/>
  <c r="D95" i="48" s="1"/>
  <c r="K94" i="48"/>
  <c r="E94" i="48"/>
  <c r="D94" i="48"/>
  <c r="K93" i="48"/>
  <c r="E93" i="48"/>
  <c r="D93" i="48"/>
  <c r="K92" i="48"/>
  <c r="E92" i="48"/>
  <c r="D92" i="48"/>
  <c r="K91" i="48"/>
  <c r="E91" i="48"/>
  <c r="D91" i="48"/>
  <c r="K90" i="48"/>
  <c r="E90" i="48"/>
  <c r="D90" i="48"/>
  <c r="K89" i="48"/>
  <c r="E89" i="48"/>
  <c r="D89" i="48"/>
  <c r="K88" i="48"/>
  <c r="E88" i="48"/>
  <c r="D88" i="48"/>
  <c r="K87" i="48"/>
  <c r="E87" i="48"/>
  <c r="D87" i="48"/>
  <c r="K86" i="48"/>
  <c r="E86" i="48"/>
  <c r="D86" i="48"/>
  <c r="K85" i="48"/>
  <c r="E85" i="48"/>
  <c r="D85" i="48"/>
  <c r="K84" i="48"/>
  <c r="E84" i="48"/>
  <c r="D84" i="48"/>
  <c r="K83" i="48"/>
  <c r="E83" i="48"/>
  <c r="D83" i="48"/>
  <c r="K82" i="48"/>
  <c r="E82" i="48"/>
  <c r="D82" i="48"/>
  <c r="L81" i="48"/>
  <c r="K81" i="48"/>
  <c r="F81" i="48"/>
  <c r="E81" i="48"/>
  <c r="D81" i="48"/>
  <c r="K80" i="48"/>
  <c r="F80" i="48"/>
  <c r="E80" i="48"/>
  <c r="D80" i="48"/>
  <c r="K79" i="48"/>
  <c r="E79" i="48"/>
  <c r="D79" i="48"/>
  <c r="O78" i="48"/>
  <c r="N78" i="48"/>
  <c r="L78" i="48"/>
  <c r="K78" i="48"/>
  <c r="F78" i="48"/>
  <c r="E78" i="48"/>
  <c r="D78" i="48"/>
  <c r="O77" i="48"/>
  <c r="N77" i="48"/>
  <c r="L77" i="48"/>
  <c r="K77" i="48"/>
  <c r="F77" i="48"/>
  <c r="E77" i="48"/>
  <c r="D77" i="48"/>
  <c r="O76" i="48"/>
  <c r="N76" i="48"/>
  <c r="L76" i="48"/>
  <c r="K76" i="48"/>
  <c r="F76" i="48"/>
  <c r="E76" i="48"/>
  <c r="D76" i="48"/>
  <c r="O75" i="48"/>
  <c r="N75" i="48"/>
  <c r="L75" i="48"/>
  <c r="K75" i="48"/>
  <c r="F75" i="48"/>
  <c r="E75" i="48"/>
  <c r="D75" i="48"/>
  <c r="O74" i="48"/>
  <c r="N74" i="48"/>
  <c r="L74" i="48"/>
  <c r="K74" i="48"/>
  <c r="F74" i="48"/>
  <c r="E74" i="48"/>
  <c r="D74" i="48"/>
  <c r="O73" i="48"/>
  <c r="N73" i="48"/>
  <c r="L73" i="48"/>
  <c r="K73" i="48"/>
  <c r="F73" i="48"/>
  <c r="E73" i="48"/>
  <c r="D73" i="48"/>
  <c r="O72" i="48"/>
  <c r="N72" i="48"/>
  <c r="L72" i="48"/>
  <c r="K72" i="48"/>
  <c r="F72" i="48"/>
  <c r="E72" i="48"/>
  <c r="D72" i="48"/>
  <c r="O71" i="48"/>
  <c r="N71" i="48"/>
  <c r="L71" i="48"/>
  <c r="K71" i="48"/>
  <c r="F71" i="48"/>
  <c r="E71" i="48"/>
  <c r="D71" i="48"/>
  <c r="O70" i="48"/>
  <c r="N70" i="48"/>
  <c r="L70" i="48"/>
  <c r="K70" i="48"/>
  <c r="F70" i="48"/>
  <c r="E70" i="48"/>
  <c r="D70" i="48"/>
  <c r="O69" i="48"/>
  <c r="N69" i="48"/>
  <c r="L69" i="48"/>
  <c r="K69" i="48"/>
  <c r="O68" i="48"/>
  <c r="N68" i="48"/>
  <c r="L68" i="48"/>
  <c r="K68" i="48"/>
  <c r="N66" i="48"/>
  <c r="J66" i="48"/>
  <c r="H66" i="48"/>
  <c r="D66" i="48"/>
  <c r="B66" i="48"/>
  <c r="O62" i="48"/>
  <c r="N62" i="48"/>
  <c r="L62" i="48"/>
  <c r="F62" i="48"/>
  <c r="E61" i="48"/>
  <c r="K60" i="48"/>
  <c r="J60" i="48"/>
  <c r="E60" i="48"/>
  <c r="D60" i="48"/>
  <c r="O59" i="48"/>
  <c r="N59" i="48"/>
  <c r="K59" i="48"/>
  <c r="J59" i="48"/>
  <c r="F59" i="48"/>
  <c r="E59" i="48"/>
  <c r="D59" i="48"/>
  <c r="K58" i="48"/>
  <c r="J58" i="48"/>
  <c r="E58" i="48"/>
  <c r="D58" i="48"/>
  <c r="O57" i="48"/>
  <c r="N57" i="48"/>
  <c r="L57" i="48"/>
  <c r="K57" i="48"/>
  <c r="J57" i="48"/>
  <c r="F57" i="48"/>
  <c r="E57" i="48"/>
  <c r="D57" i="48"/>
  <c r="K56" i="48"/>
  <c r="J56" i="48"/>
  <c r="E56" i="48"/>
  <c r="D56" i="48"/>
  <c r="K55" i="48"/>
  <c r="J55" i="48"/>
  <c r="E55" i="48"/>
  <c r="D55" i="48"/>
  <c r="K54" i="48"/>
  <c r="J54" i="48"/>
  <c r="E54" i="48"/>
  <c r="D54" i="48"/>
  <c r="K53" i="48"/>
  <c r="J53" i="48"/>
  <c r="E53" i="48"/>
  <c r="D53" i="48"/>
  <c r="K52" i="48"/>
  <c r="J52" i="48"/>
  <c r="E52" i="48"/>
  <c r="D52" i="48"/>
  <c r="K51" i="48"/>
  <c r="J51" i="48"/>
  <c r="E51" i="48"/>
  <c r="D51" i="48"/>
  <c r="K50" i="48"/>
  <c r="J50" i="48"/>
  <c r="E50" i="48"/>
  <c r="D50" i="48"/>
  <c r="O49" i="48"/>
  <c r="N49" i="48"/>
  <c r="L49" i="48"/>
  <c r="K49" i="48"/>
  <c r="J49" i="48"/>
  <c r="F49" i="48"/>
  <c r="E49" i="48"/>
  <c r="D49" i="48"/>
  <c r="O48" i="48"/>
  <c r="N48" i="48"/>
  <c r="L48" i="48"/>
  <c r="K48" i="48"/>
  <c r="J48" i="48"/>
  <c r="F48" i="48"/>
  <c r="E48" i="48"/>
  <c r="D48" i="48"/>
  <c r="O47" i="48"/>
  <c r="N47" i="48"/>
  <c r="L47" i="48"/>
  <c r="K47" i="48"/>
  <c r="J47" i="48"/>
  <c r="F47" i="48"/>
  <c r="E47" i="48"/>
  <c r="D47" i="48"/>
  <c r="O46" i="48"/>
  <c r="N46" i="48"/>
  <c r="L46" i="48"/>
  <c r="K46" i="48"/>
  <c r="J46" i="48"/>
  <c r="F46" i="48"/>
  <c r="E46" i="48"/>
  <c r="D46" i="48"/>
  <c r="O45" i="48"/>
  <c r="N45" i="48"/>
  <c r="L45" i="48"/>
  <c r="K45" i="48"/>
  <c r="J45" i="48"/>
  <c r="F45" i="48"/>
  <c r="E45" i="48"/>
  <c r="D45" i="48"/>
  <c r="O44" i="48"/>
  <c r="N44" i="48"/>
  <c r="L44" i="48"/>
  <c r="K44" i="48"/>
  <c r="J44" i="48"/>
  <c r="F44" i="48"/>
  <c r="E44" i="48"/>
  <c r="D44" i="48"/>
  <c r="O43" i="48"/>
  <c r="N43" i="48"/>
  <c r="L43" i="48"/>
  <c r="K43" i="48"/>
  <c r="J43" i="48"/>
  <c r="F43" i="48"/>
  <c r="E43" i="48"/>
  <c r="D43" i="48"/>
  <c r="O42" i="48"/>
  <c r="N42" i="48"/>
  <c r="L42" i="48"/>
  <c r="K42" i="48"/>
  <c r="J42" i="48"/>
  <c r="F42" i="48"/>
  <c r="E42" i="48"/>
  <c r="D42" i="48"/>
  <c r="O41" i="48"/>
  <c r="N41" i="48"/>
  <c r="L41" i="48"/>
  <c r="K41" i="48"/>
  <c r="J41" i="48"/>
  <c r="F41" i="48"/>
  <c r="E41" i="48"/>
  <c r="D41" i="48"/>
  <c r="O40" i="48"/>
  <c r="N40" i="48"/>
  <c r="L40" i="48"/>
  <c r="K40" i="48"/>
  <c r="J40" i="48"/>
  <c r="F40" i="48"/>
  <c r="E40" i="48"/>
  <c r="D40" i="48"/>
  <c r="O39" i="48"/>
  <c r="N39" i="48"/>
  <c r="L39" i="48"/>
  <c r="K39" i="48"/>
  <c r="J39" i="48"/>
  <c r="F39" i="48"/>
  <c r="E39" i="48"/>
  <c r="D39" i="48"/>
  <c r="P37" i="48"/>
  <c r="P66" i="48" s="1"/>
  <c r="N37" i="48"/>
  <c r="J37" i="48"/>
  <c r="H37" i="48"/>
  <c r="D37" i="48"/>
  <c r="B37" i="48"/>
  <c r="O33" i="48"/>
  <c r="N33" i="48"/>
  <c r="L33" i="48"/>
  <c r="F33" i="48"/>
  <c r="D32" i="48"/>
  <c r="K31" i="48"/>
  <c r="J31" i="48"/>
  <c r="E31" i="48"/>
  <c r="D31" i="48"/>
  <c r="K30" i="48"/>
  <c r="J30" i="48"/>
  <c r="F30" i="48"/>
  <c r="E30" i="48"/>
  <c r="D30" i="48"/>
  <c r="K29" i="48"/>
  <c r="J29" i="48"/>
  <c r="E29" i="48"/>
  <c r="D29" i="48"/>
  <c r="K28" i="48"/>
  <c r="J28" i="48"/>
  <c r="E28" i="48"/>
  <c r="D28" i="48"/>
  <c r="O27" i="48"/>
  <c r="N27" i="48"/>
  <c r="L27" i="48"/>
  <c r="K27" i="48"/>
  <c r="J27" i="48"/>
  <c r="F27" i="48"/>
  <c r="E27" i="48"/>
  <c r="D27" i="48"/>
  <c r="O26" i="48"/>
  <c r="N26" i="48"/>
  <c r="L26" i="48"/>
  <c r="K26" i="48"/>
  <c r="J26" i="48"/>
  <c r="F26" i="48"/>
  <c r="E26" i="48"/>
  <c r="D26" i="48"/>
  <c r="O25" i="48"/>
  <c r="N25" i="48"/>
  <c r="L25" i="48"/>
  <c r="K25" i="48"/>
  <c r="J25" i="48"/>
  <c r="F25" i="48"/>
  <c r="E25" i="48"/>
  <c r="D25" i="48"/>
  <c r="O24" i="48"/>
  <c r="N24" i="48"/>
  <c r="L24" i="48"/>
  <c r="K24" i="48"/>
  <c r="J24" i="48"/>
  <c r="F24" i="48"/>
  <c r="E24" i="48"/>
  <c r="D24" i="48"/>
  <c r="O23" i="48"/>
  <c r="N23" i="48"/>
  <c r="L23" i="48"/>
  <c r="K23" i="48"/>
  <c r="J23" i="48"/>
  <c r="F23" i="48"/>
  <c r="E23" i="48"/>
  <c r="D23" i="48"/>
  <c r="O22" i="48"/>
  <c r="N22" i="48"/>
  <c r="L22" i="48"/>
  <c r="K22" i="48"/>
  <c r="J22" i="48"/>
  <c r="F22" i="48"/>
  <c r="E22" i="48"/>
  <c r="D22" i="48"/>
  <c r="O21" i="48"/>
  <c r="N21" i="48"/>
  <c r="L21" i="48"/>
  <c r="K21" i="48"/>
  <c r="J21" i="48"/>
  <c r="F21" i="48"/>
  <c r="E21" i="48"/>
  <c r="D21" i="48"/>
  <c r="O20" i="48"/>
  <c r="N20" i="48"/>
  <c r="L20" i="48"/>
  <c r="K20" i="48"/>
  <c r="J20" i="48"/>
  <c r="F20" i="48"/>
  <c r="E20" i="48"/>
  <c r="D20" i="48"/>
  <c r="O19" i="48"/>
  <c r="N19" i="48"/>
  <c r="L19" i="48"/>
  <c r="K19" i="48"/>
  <c r="J19" i="48"/>
  <c r="F19" i="48"/>
  <c r="E19" i="48"/>
  <c r="D19" i="48"/>
  <c r="O18" i="48"/>
  <c r="N18" i="48"/>
  <c r="L18" i="48"/>
  <c r="K18" i="48"/>
  <c r="J18" i="48"/>
  <c r="F18" i="48"/>
  <c r="E18" i="48"/>
  <c r="D18" i="48"/>
  <c r="O17" i="48"/>
  <c r="N17" i="48"/>
  <c r="L17" i="48"/>
  <c r="K17" i="48"/>
  <c r="J17" i="48"/>
  <c r="F17" i="48"/>
  <c r="E17" i="48"/>
  <c r="D17" i="48"/>
  <c r="O16" i="48"/>
  <c r="N16" i="48"/>
  <c r="L16" i="48"/>
  <c r="K16" i="48"/>
  <c r="J16" i="48"/>
  <c r="F16" i="48"/>
  <c r="E16" i="48"/>
  <c r="D16" i="48"/>
  <c r="O15" i="48"/>
  <c r="N15" i="48"/>
  <c r="L15" i="48"/>
  <c r="K15" i="48"/>
  <c r="J15" i="48"/>
  <c r="F15" i="48"/>
  <c r="E15" i="48"/>
  <c r="D15" i="48"/>
  <c r="O14" i="48"/>
  <c r="N14" i="48"/>
  <c r="L14" i="48"/>
  <c r="K14" i="48"/>
  <c r="J14" i="48"/>
  <c r="F14" i="48"/>
  <c r="E14" i="48"/>
  <c r="D14" i="48"/>
  <c r="O13" i="48"/>
  <c r="N13" i="48"/>
  <c r="L13" i="48"/>
  <c r="K13" i="48"/>
  <c r="J13" i="48"/>
  <c r="F13" i="48"/>
  <c r="E13" i="48"/>
  <c r="D13" i="48"/>
  <c r="O12" i="48"/>
  <c r="N12" i="48"/>
  <c r="L12" i="48"/>
  <c r="K12" i="48"/>
  <c r="J12" i="48"/>
  <c r="F12" i="48"/>
  <c r="E12" i="48"/>
  <c r="D12" i="48"/>
  <c r="O11" i="48"/>
  <c r="N11" i="48"/>
  <c r="L11" i="48"/>
  <c r="K11" i="48"/>
  <c r="J11" i="48"/>
  <c r="F11" i="48"/>
  <c r="E11" i="48"/>
  <c r="D11" i="48"/>
  <c r="O10" i="48"/>
  <c r="N10" i="48"/>
  <c r="L10" i="48"/>
  <c r="K10" i="48"/>
  <c r="J10" i="48"/>
  <c r="F10" i="48"/>
  <c r="E10" i="48"/>
  <c r="D10" i="48"/>
  <c r="O9" i="48"/>
  <c r="N9" i="48"/>
  <c r="L9" i="48"/>
  <c r="K9" i="48"/>
  <c r="J9" i="48"/>
  <c r="F9" i="48"/>
  <c r="E9" i="48"/>
  <c r="D9" i="48"/>
  <c r="O8" i="48"/>
  <c r="N8" i="48"/>
  <c r="L8" i="48"/>
  <c r="K8" i="48"/>
  <c r="J8" i="48"/>
  <c r="F8" i="48"/>
  <c r="E8" i="48"/>
  <c r="D8" i="48"/>
  <c r="O7" i="48"/>
  <c r="N7" i="48"/>
  <c r="L7" i="48"/>
  <c r="K7" i="48"/>
  <c r="J7" i="48"/>
  <c r="F7" i="48"/>
  <c r="E7" i="48"/>
  <c r="D7" i="48"/>
  <c r="C6" i="48"/>
  <c r="B6" i="48"/>
  <c r="N5" i="48"/>
  <c r="J5" i="48"/>
  <c r="H5" i="48"/>
  <c r="D5" i="48"/>
  <c r="O96" i="47"/>
  <c r="N96" i="47"/>
  <c r="L96" i="47"/>
  <c r="K96" i="47"/>
  <c r="J96" i="47"/>
  <c r="F96" i="47"/>
  <c r="K94" i="47"/>
  <c r="E94" i="47"/>
  <c r="K93" i="47"/>
  <c r="E93" i="47"/>
  <c r="K92" i="47"/>
  <c r="E92" i="47"/>
  <c r="K91" i="47"/>
  <c r="E91" i="47"/>
  <c r="K90" i="47"/>
  <c r="E90" i="47"/>
  <c r="K89" i="47"/>
  <c r="E89" i="47"/>
  <c r="E88" i="47"/>
  <c r="K87" i="47"/>
  <c r="E87" i="47"/>
  <c r="K86" i="47"/>
  <c r="E86" i="47"/>
  <c r="K85" i="47"/>
  <c r="E85" i="47"/>
  <c r="K84" i="47"/>
  <c r="E84" i="47"/>
  <c r="K83" i="47"/>
  <c r="E83" i="47"/>
  <c r="K82" i="47"/>
  <c r="E82" i="47"/>
  <c r="K81" i="47"/>
  <c r="E81" i="47"/>
  <c r="K80" i="47"/>
  <c r="E80" i="47"/>
  <c r="K79" i="47"/>
  <c r="E79" i="47"/>
  <c r="K78" i="47"/>
  <c r="E78" i="47"/>
  <c r="K77" i="47"/>
  <c r="E77" i="47"/>
  <c r="O76" i="47"/>
  <c r="N76" i="47"/>
  <c r="L76" i="47"/>
  <c r="K76" i="47"/>
  <c r="F76" i="47"/>
  <c r="E76" i="47"/>
  <c r="O75" i="47"/>
  <c r="N75" i="47"/>
  <c r="L75" i="47"/>
  <c r="K75" i="47"/>
  <c r="F75" i="47"/>
  <c r="E75" i="47"/>
  <c r="O74" i="47"/>
  <c r="N74" i="47"/>
  <c r="L74" i="47"/>
  <c r="K74" i="47"/>
  <c r="F74" i="47"/>
  <c r="E74" i="47"/>
  <c r="K73" i="47"/>
  <c r="E73" i="47"/>
  <c r="O72" i="47"/>
  <c r="N72" i="47"/>
  <c r="L72" i="47"/>
  <c r="K72" i="47"/>
  <c r="F72" i="47"/>
  <c r="E72" i="47"/>
  <c r="O71" i="47"/>
  <c r="N71" i="47"/>
  <c r="L71" i="47"/>
  <c r="K71" i="47"/>
  <c r="F71" i="47"/>
  <c r="E71" i="47"/>
  <c r="O70" i="47"/>
  <c r="N70" i="47"/>
  <c r="L70" i="47"/>
  <c r="K70" i="47"/>
  <c r="F70" i="47"/>
  <c r="E70" i="47"/>
  <c r="O69" i="47"/>
  <c r="N69" i="47"/>
  <c r="L69" i="47"/>
  <c r="K69" i="47"/>
  <c r="F69" i="47"/>
  <c r="E69" i="47"/>
  <c r="O68" i="47"/>
  <c r="N68" i="47"/>
  <c r="L68" i="47"/>
  <c r="K68" i="47"/>
  <c r="F68" i="47"/>
  <c r="E68" i="47"/>
  <c r="N66" i="47"/>
  <c r="J66" i="47"/>
  <c r="H66" i="47"/>
  <c r="D66" i="47"/>
  <c r="B66" i="47"/>
  <c r="O62" i="47"/>
  <c r="N62" i="47"/>
  <c r="L62" i="47"/>
  <c r="F62" i="47"/>
  <c r="I61" i="47"/>
  <c r="H61" i="47"/>
  <c r="C61" i="47"/>
  <c r="B61" i="47"/>
  <c r="K60" i="47"/>
  <c r="J60" i="47"/>
  <c r="E60" i="47"/>
  <c r="D60" i="47"/>
  <c r="K59" i="47"/>
  <c r="J59" i="47"/>
  <c r="E59" i="47"/>
  <c r="D59" i="47"/>
  <c r="K58" i="47"/>
  <c r="J58" i="47"/>
  <c r="E58" i="47"/>
  <c r="D58" i="47"/>
  <c r="K57" i="47"/>
  <c r="J57" i="47"/>
  <c r="E57" i="47"/>
  <c r="D57" i="47"/>
  <c r="K56" i="47"/>
  <c r="J56" i="47"/>
  <c r="E56" i="47"/>
  <c r="D56" i="47"/>
  <c r="K55" i="47"/>
  <c r="J55" i="47"/>
  <c r="E55" i="47"/>
  <c r="D55" i="47"/>
  <c r="K54" i="47"/>
  <c r="J54" i="47"/>
  <c r="E54" i="47"/>
  <c r="D54" i="47"/>
  <c r="K53" i="47"/>
  <c r="J53" i="47"/>
  <c r="E53" i="47"/>
  <c r="D53" i="47"/>
  <c r="K52" i="47"/>
  <c r="J52" i="47"/>
  <c r="E52" i="47"/>
  <c r="D52" i="47"/>
  <c r="K51" i="47"/>
  <c r="J51" i="47"/>
  <c r="E51" i="47"/>
  <c r="D51" i="47"/>
  <c r="K50" i="47"/>
  <c r="J50" i="47"/>
  <c r="E50" i="47"/>
  <c r="D50" i="47"/>
  <c r="K49" i="47"/>
  <c r="J49" i="47"/>
  <c r="E49" i="47"/>
  <c r="D49" i="47"/>
  <c r="K48" i="47"/>
  <c r="J48" i="47"/>
  <c r="E48" i="47"/>
  <c r="D48" i="47"/>
  <c r="K47" i="47"/>
  <c r="J47" i="47"/>
  <c r="E47" i="47"/>
  <c r="D47" i="47"/>
  <c r="K46" i="47"/>
  <c r="J46" i="47"/>
  <c r="E46" i="47"/>
  <c r="D46" i="47"/>
  <c r="K45" i="47"/>
  <c r="J45" i="47"/>
  <c r="E45" i="47"/>
  <c r="D45" i="47"/>
  <c r="K44" i="47"/>
  <c r="J44" i="47"/>
  <c r="E44" i="47"/>
  <c r="D44" i="47"/>
  <c r="L43" i="47"/>
  <c r="K43" i="47"/>
  <c r="J43" i="47"/>
  <c r="F43" i="47"/>
  <c r="E43" i="47"/>
  <c r="D43" i="47"/>
  <c r="O42" i="47"/>
  <c r="N42" i="47"/>
  <c r="L42" i="47"/>
  <c r="K42" i="47"/>
  <c r="J42" i="47"/>
  <c r="F42" i="47"/>
  <c r="E42" i="47"/>
  <c r="D42" i="47"/>
  <c r="O41" i="47"/>
  <c r="N41" i="47"/>
  <c r="L41" i="47"/>
  <c r="K41" i="47"/>
  <c r="J41" i="47"/>
  <c r="F41" i="47"/>
  <c r="E41" i="47"/>
  <c r="D41" i="47"/>
  <c r="O40" i="47"/>
  <c r="N40" i="47"/>
  <c r="L40" i="47"/>
  <c r="K40" i="47"/>
  <c r="J40" i="47"/>
  <c r="F40" i="47"/>
  <c r="E40" i="47"/>
  <c r="D40" i="47"/>
  <c r="O39" i="47"/>
  <c r="N39" i="47"/>
  <c r="L39" i="47"/>
  <c r="K39" i="47"/>
  <c r="J39" i="47"/>
  <c r="F39" i="47"/>
  <c r="E39" i="47"/>
  <c r="D39" i="47"/>
  <c r="P37" i="47"/>
  <c r="P66" i="47" s="1"/>
  <c r="N37" i="47"/>
  <c r="J37" i="47"/>
  <c r="H37" i="47"/>
  <c r="D37" i="47"/>
  <c r="B37" i="47"/>
  <c r="O33" i="47"/>
  <c r="N33" i="47"/>
  <c r="L33" i="47"/>
  <c r="F33" i="47"/>
  <c r="I32" i="47"/>
  <c r="H32" i="47"/>
  <c r="K31" i="47"/>
  <c r="J31" i="47"/>
  <c r="K30" i="47"/>
  <c r="J30" i="47"/>
  <c r="K29" i="47"/>
  <c r="J29" i="47"/>
  <c r="K28" i="47"/>
  <c r="J28" i="47"/>
  <c r="K27" i="47"/>
  <c r="J27" i="47"/>
  <c r="K26" i="47"/>
  <c r="J26" i="47"/>
  <c r="K25" i="47"/>
  <c r="J25" i="47"/>
  <c r="O24" i="47"/>
  <c r="N24" i="47"/>
  <c r="L24" i="47"/>
  <c r="K24" i="47"/>
  <c r="J24" i="47"/>
  <c r="F24" i="47"/>
  <c r="O23" i="47"/>
  <c r="N23" i="47"/>
  <c r="L23" i="47"/>
  <c r="K23" i="47"/>
  <c r="J23" i="47"/>
  <c r="F23" i="47"/>
  <c r="O22" i="47"/>
  <c r="N22" i="47"/>
  <c r="L22" i="47"/>
  <c r="K22" i="47"/>
  <c r="J22" i="47"/>
  <c r="F22" i="47"/>
  <c r="O21" i="47"/>
  <c r="N21" i="47"/>
  <c r="L21" i="47"/>
  <c r="K21" i="47"/>
  <c r="J21" i="47"/>
  <c r="F21" i="47"/>
  <c r="O20" i="47"/>
  <c r="N20" i="47"/>
  <c r="L20" i="47"/>
  <c r="K20" i="47"/>
  <c r="J20" i="47"/>
  <c r="F20" i="47"/>
  <c r="O19" i="47"/>
  <c r="N19" i="47"/>
  <c r="L19" i="47"/>
  <c r="K19" i="47"/>
  <c r="J19" i="47"/>
  <c r="F19" i="47"/>
  <c r="O18" i="47"/>
  <c r="N18" i="47"/>
  <c r="L18" i="47"/>
  <c r="K18" i="47"/>
  <c r="J18" i="47"/>
  <c r="F18" i="47"/>
  <c r="O17" i="47"/>
  <c r="N17" i="47"/>
  <c r="L17" i="47"/>
  <c r="K17" i="47"/>
  <c r="J17" i="47"/>
  <c r="F17" i="47"/>
  <c r="O16" i="47"/>
  <c r="N16" i="47"/>
  <c r="L16" i="47"/>
  <c r="K16" i="47"/>
  <c r="J16" i="47"/>
  <c r="F16" i="47"/>
  <c r="O15" i="47"/>
  <c r="N15" i="47"/>
  <c r="L15" i="47"/>
  <c r="K15" i="47"/>
  <c r="J15" i="47"/>
  <c r="F15" i="47"/>
  <c r="O14" i="47"/>
  <c r="N14" i="47"/>
  <c r="L14" i="47"/>
  <c r="K14" i="47"/>
  <c r="J14" i="47"/>
  <c r="F14" i="47"/>
  <c r="O13" i="47"/>
  <c r="N13" i="47"/>
  <c r="L13" i="47"/>
  <c r="K13" i="47"/>
  <c r="J13" i="47"/>
  <c r="F13" i="47"/>
  <c r="O12" i="47"/>
  <c r="N12" i="47"/>
  <c r="L12" i="47"/>
  <c r="K12" i="47"/>
  <c r="J12" i="47"/>
  <c r="F12" i="47"/>
  <c r="O11" i="47"/>
  <c r="N11" i="47"/>
  <c r="L11" i="47"/>
  <c r="K11" i="47"/>
  <c r="J11" i="47"/>
  <c r="F11" i="47"/>
  <c r="O10" i="47"/>
  <c r="N10" i="47"/>
  <c r="L10" i="47"/>
  <c r="K10" i="47"/>
  <c r="J10" i="47"/>
  <c r="F10" i="47"/>
  <c r="O9" i="47"/>
  <c r="N9" i="47"/>
  <c r="L9" i="47"/>
  <c r="K9" i="47"/>
  <c r="J9" i="47"/>
  <c r="F9" i="47"/>
  <c r="O8" i="47"/>
  <c r="N8" i="47"/>
  <c r="L8" i="47"/>
  <c r="K8" i="47"/>
  <c r="J8" i="47"/>
  <c r="F8" i="47"/>
  <c r="O7" i="47"/>
  <c r="N7" i="47"/>
  <c r="L7" i="47"/>
  <c r="K7" i="47"/>
  <c r="J7" i="47"/>
  <c r="F7" i="47"/>
  <c r="C6" i="47"/>
  <c r="B6" i="47"/>
  <c r="N5" i="47"/>
  <c r="J5" i="47"/>
  <c r="H5" i="47"/>
  <c r="D5" i="47"/>
  <c r="O96" i="46"/>
  <c r="N96" i="46"/>
  <c r="L96" i="46"/>
  <c r="J96" i="46"/>
  <c r="F96" i="46"/>
  <c r="C95" i="46"/>
  <c r="B95" i="46"/>
  <c r="D95" i="46" s="1"/>
  <c r="E94" i="46"/>
  <c r="D94" i="46"/>
  <c r="E93" i="46"/>
  <c r="D93" i="46"/>
  <c r="E92" i="46"/>
  <c r="D92" i="46"/>
  <c r="E91" i="46"/>
  <c r="D91" i="46"/>
  <c r="E90" i="46"/>
  <c r="D90" i="46"/>
  <c r="E89" i="46"/>
  <c r="D89" i="46"/>
  <c r="E88" i="46"/>
  <c r="D88" i="46"/>
  <c r="E87" i="46"/>
  <c r="D87" i="46"/>
  <c r="E86" i="46"/>
  <c r="D86" i="46"/>
  <c r="E85" i="46"/>
  <c r="D85" i="46"/>
  <c r="E84" i="46"/>
  <c r="D84" i="46"/>
  <c r="E83" i="46"/>
  <c r="D83" i="46"/>
  <c r="E82" i="46"/>
  <c r="D82" i="46"/>
  <c r="E81" i="46"/>
  <c r="D81" i="46"/>
  <c r="E80" i="46"/>
  <c r="D80" i="46"/>
  <c r="E79" i="46"/>
  <c r="D79" i="46"/>
  <c r="E78" i="46"/>
  <c r="D78" i="46"/>
  <c r="E77" i="46"/>
  <c r="D77" i="46"/>
  <c r="E76" i="46"/>
  <c r="D76" i="46"/>
  <c r="O75" i="46"/>
  <c r="N75" i="46"/>
  <c r="L75" i="46"/>
  <c r="F75" i="46"/>
  <c r="E75" i="46"/>
  <c r="D75" i="46"/>
  <c r="O74" i="46"/>
  <c r="N74" i="46"/>
  <c r="L74" i="46"/>
  <c r="F74" i="46"/>
  <c r="E74" i="46"/>
  <c r="D74" i="46"/>
  <c r="O73" i="46"/>
  <c r="N73" i="46"/>
  <c r="L73" i="46"/>
  <c r="F73" i="46"/>
  <c r="E73" i="46"/>
  <c r="D73" i="46"/>
  <c r="O72" i="46"/>
  <c r="N72" i="46"/>
  <c r="L72" i="46"/>
  <c r="F72" i="46"/>
  <c r="E72" i="46"/>
  <c r="D72" i="46"/>
  <c r="O71" i="46"/>
  <c r="N71" i="46"/>
  <c r="L71" i="46"/>
  <c r="F71" i="46"/>
  <c r="E71" i="46"/>
  <c r="D71" i="46"/>
  <c r="O70" i="46"/>
  <c r="N70" i="46"/>
  <c r="L70" i="46"/>
  <c r="F70" i="46"/>
  <c r="E70" i="46"/>
  <c r="D70" i="46"/>
  <c r="F69" i="46"/>
  <c r="E69" i="46"/>
  <c r="D69" i="46"/>
  <c r="F68" i="46"/>
  <c r="E68" i="46"/>
  <c r="D68" i="46"/>
  <c r="N66" i="46"/>
  <c r="J66" i="46"/>
  <c r="H66" i="46"/>
  <c r="D66" i="46"/>
  <c r="O62" i="46"/>
  <c r="N62" i="46"/>
  <c r="L62" i="46"/>
  <c r="F62" i="46"/>
  <c r="I61" i="46"/>
  <c r="K61" i="46" s="1"/>
  <c r="K62" i="46" s="1"/>
  <c r="H61" i="46"/>
  <c r="E61" i="46"/>
  <c r="E60" i="46"/>
  <c r="D60" i="46"/>
  <c r="E59" i="46"/>
  <c r="D59" i="46"/>
  <c r="E58" i="46"/>
  <c r="D58" i="46"/>
  <c r="E57" i="46"/>
  <c r="D57" i="46"/>
  <c r="E56" i="46"/>
  <c r="D56" i="46"/>
  <c r="E55" i="46"/>
  <c r="D55" i="46"/>
  <c r="O54" i="46"/>
  <c r="N54" i="46"/>
  <c r="L54" i="46"/>
  <c r="F54" i="46"/>
  <c r="E54" i="46"/>
  <c r="D54" i="46"/>
  <c r="O53" i="46"/>
  <c r="P53" i="46" s="1"/>
  <c r="E53" i="46"/>
  <c r="D53" i="46"/>
  <c r="O52" i="46"/>
  <c r="N52" i="46"/>
  <c r="L52" i="46"/>
  <c r="F52" i="46"/>
  <c r="E52" i="46"/>
  <c r="D52" i="46"/>
  <c r="O51" i="46"/>
  <c r="N51" i="46"/>
  <c r="L51" i="46"/>
  <c r="F51" i="46"/>
  <c r="E51" i="46"/>
  <c r="D51" i="46"/>
  <c r="O50" i="46"/>
  <c r="N50" i="46"/>
  <c r="L50" i="46"/>
  <c r="F50" i="46"/>
  <c r="E50" i="46"/>
  <c r="D50" i="46"/>
  <c r="O49" i="46"/>
  <c r="N49" i="46"/>
  <c r="L49" i="46"/>
  <c r="F49" i="46"/>
  <c r="E49" i="46"/>
  <c r="D49" i="46"/>
  <c r="O48" i="46"/>
  <c r="N48" i="46"/>
  <c r="L48" i="46"/>
  <c r="F48" i="46"/>
  <c r="E48" i="46"/>
  <c r="D48" i="46"/>
  <c r="O47" i="46"/>
  <c r="N47" i="46"/>
  <c r="L47" i="46"/>
  <c r="F47" i="46"/>
  <c r="E47" i="46"/>
  <c r="D47" i="46"/>
  <c r="O46" i="46"/>
  <c r="N46" i="46"/>
  <c r="L46" i="46"/>
  <c r="F46" i="46"/>
  <c r="E46" i="46"/>
  <c r="D46" i="46"/>
  <c r="O45" i="46"/>
  <c r="N45" i="46"/>
  <c r="L45" i="46"/>
  <c r="F45" i="46"/>
  <c r="E45" i="46"/>
  <c r="D45" i="46"/>
  <c r="O44" i="46"/>
  <c r="N44" i="46"/>
  <c r="L44" i="46"/>
  <c r="F44" i="46"/>
  <c r="E44" i="46"/>
  <c r="D44" i="46"/>
  <c r="O43" i="46"/>
  <c r="N43" i="46"/>
  <c r="L43" i="46"/>
  <c r="F43" i="46"/>
  <c r="E43" i="46"/>
  <c r="D43" i="46"/>
  <c r="O42" i="46"/>
  <c r="N42" i="46"/>
  <c r="L42" i="46"/>
  <c r="F42" i="46"/>
  <c r="E42" i="46"/>
  <c r="D42" i="46"/>
  <c r="O41" i="46"/>
  <c r="N41" i="46"/>
  <c r="L41" i="46"/>
  <c r="F41" i="46"/>
  <c r="E41" i="46"/>
  <c r="D41" i="46"/>
  <c r="O40" i="46"/>
  <c r="N40" i="46"/>
  <c r="L40" i="46"/>
  <c r="F40" i="46"/>
  <c r="E40" i="46"/>
  <c r="D40" i="46"/>
  <c r="O39" i="46"/>
  <c r="N39" i="46"/>
  <c r="L39" i="46"/>
  <c r="F39" i="46"/>
  <c r="E39" i="46"/>
  <c r="D39" i="46"/>
  <c r="P37" i="46"/>
  <c r="P66" i="46" s="1"/>
  <c r="N37" i="46"/>
  <c r="J37" i="46"/>
  <c r="H37" i="46"/>
  <c r="D37" i="46"/>
  <c r="B37" i="46"/>
  <c r="O33" i="46"/>
  <c r="N33" i="46"/>
  <c r="L33" i="46"/>
  <c r="F33" i="46"/>
  <c r="C32" i="46"/>
  <c r="E32" i="46" s="1"/>
  <c r="B32" i="46"/>
  <c r="O31" i="46"/>
  <c r="N31" i="46"/>
  <c r="L31" i="46"/>
  <c r="F31" i="46"/>
  <c r="E31" i="46"/>
  <c r="D31" i="46"/>
  <c r="O30" i="46"/>
  <c r="N30" i="46"/>
  <c r="L30" i="46"/>
  <c r="F30" i="46"/>
  <c r="E30" i="46"/>
  <c r="D30" i="46"/>
  <c r="O29" i="46"/>
  <c r="N29" i="46"/>
  <c r="L29" i="46"/>
  <c r="F29" i="46"/>
  <c r="E29" i="46"/>
  <c r="D29" i="46"/>
  <c r="O28" i="46"/>
  <c r="N28" i="46"/>
  <c r="L28" i="46"/>
  <c r="F28" i="46"/>
  <c r="E28" i="46"/>
  <c r="D28" i="46"/>
  <c r="L27" i="46"/>
  <c r="F27" i="46"/>
  <c r="E27" i="46"/>
  <c r="D27" i="46"/>
  <c r="L26" i="46"/>
  <c r="F26" i="46"/>
  <c r="E26" i="46"/>
  <c r="D26" i="46"/>
  <c r="E25" i="46"/>
  <c r="D25" i="46"/>
  <c r="E24" i="46"/>
  <c r="D24" i="46"/>
  <c r="O23" i="46"/>
  <c r="N23" i="46"/>
  <c r="L23" i="46"/>
  <c r="F23" i="46"/>
  <c r="E23" i="46"/>
  <c r="D23" i="46"/>
  <c r="O22" i="46"/>
  <c r="N22" i="46"/>
  <c r="L22" i="46"/>
  <c r="F22" i="46"/>
  <c r="E22" i="46"/>
  <c r="D22" i="46"/>
  <c r="O21" i="46"/>
  <c r="N21" i="46"/>
  <c r="L21" i="46"/>
  <c r="F21" i="46"/>
  <c r="E21" i="46"/>
  <c r="D21" i="46"/>
  <c r="O20" i="46"/>
  <c r="N20" i="46"/>
  <c r="L20" i="46"/>
  <c r="F20" i="46"/>
  <c r="E20" i="46"/>
  <c r="D20" i="46"/>
  <c r="O19" i="46"/>
  <c r="N19" i="46"/>
  <c r="L19" i="46"/>
  <c r="F19" i="46"/>
  <c r="E19" i="46"/>
  <c r="D19" i="46"/>
  <c r="O18" i="46"/>
  <c r="N18" i="46"/>
  <c r="L18" i="46"/>
  <c r="F18" i="46"/>
  <c r="E18" i="46"/>
  <c r="D18" i="46"/>
  <c r="O17" i="46"/>
  <c r="N17" i="46"/>
  <c r="L17" i="46"/>
  <c r="F17" i="46"/>
  <c r="E17" i="46"/>
  <c r="D17" i="46"/>
  <c r="O16" i="46"/>
  <c r="N16" i="46"/>
  <c r="L16" i="46"/>
  <c r="F16" i="46"/>
  <c r="E16" i="46"/>
  <c r="D16" i="46"/>
  <c r="O15" i="46"/>
  <c r="N15" i="46"/>
  <c r="L15" i="46"/>
  <c r="F15" i="46"/>
  <c r="E15" i="46"/>
  <c r="D15" i="46"/>
  <c r="O14" i="46"/>
  <c r="N14" i="46"/>
  <c r="L14" i="46"/>
  <c r="F14" i="46"/>
  <c r="E14" i="46"/>
  <c r="D14" i="46"/>
  <c r="O13" i="46"/>
  <c r="N13" i="46"/>
  <c r="L13" i="46"/>
  <c r="F13" i="46"/>
  <c r="E13" i="46"/>
  <c r="D13" i="46"/>
  <c r="O12" i="46"/>
  <c r="N12" i="46"/>
  <c r="L12" i="46"/>
  <c r="F12" i="46"/>
  <c r="E12" i="46"/>
  <c r="D12" i="46"/>
  <c r="O11" i="46"/>
  <c r="N11" i="46"/>
  <c r="L11" i="46"/>
  <c r="F11" i="46"/>
  <c r="E11" i="46"/>
  <c r="D11" i="46"/>
  <c r="O10" i="46"/>
  <c r="N10" i="46"/>
  <c r="L10" i="46"/>
  <c r="F10" i="46"/>
  <c r="E10" i="46"/>
  <c r="D10" i="46"/>
  <c r="O9" i="46"/>
  <c r="N9" i="46"/>
  <c r="L9" i="46"/>
  <c r="F9" i="46"/>
  <c r="E9" i="46"/>
  <c r="D9" i="46"/>
  <c r="O8" i="46"/>
  <c r="N8" i="46"/>
  <c r="L8" i="46"/>
  <c r="F8" i="46"/>
  <c r="E8" i="46"/>
  <c r="D8" i="46"/>
  <c r="O7" i="46"/>
  <c r="N7" i="46"/>
  <c r="L7" i="46"/>
  <c r="F7" i="46"/>
  <c r="E7" i="46"/>
  <c r="D7" i="46"/>
  <c r="C6" i="46"/>
  <c r="B6" i="46"/>
  <c r="N5" i="46"/>
  <c r="J5" i="46"/>
  <c r="H5" i="46"/>
  <c r="D5" i="46"/>
  <c r="I12" i="49" l="1"/>
  <c r="I19" i="49"/>
  <c r="P17" i="49"/>
  <c r="N20" i="49"/>
  <c r="P20" i="49" s="1"/>
  <c r="I7" i="49"/>
  <c r="N21" i="49"/>
  <c r="P21" i="49" s="1"/>
  <c r="I18" i="49"/>
  <c r="T18" i="49"/>
  <c r="T21" i="49"/>
  <c r="L61" i="47"/>
  <c r="N61" i="47"/>
  <c r="F61" i="47"/>
  <c r="O61" i="47"/>
  <c r="T20" i="49"/>
  <c r="D96" i="46"/>
  <c r="H19" i="49"/>
  <c r="O38" i="46"/>
  <c r="K6" i="46"/>
  <c r="K38" i="46"/>
  <c r="K67" i="46"/>
  <c r="E33" i="46"/>
  <c r="N32" i="47"/>
  <c r="E32" i="47"/>
  <c r="E33" i="47" s="1"/>
  <c r="F32" i="47"/>
  <c r="O32" i="47"/>
  <c r="L32" i="47"/>
  <c r="J95" i="47"/>
  <c r="N95" i="47"/>
  <c r="L95" i="47"/>
  <c r="O95" i="47"/>
  <c r="F95" i="48"/>
  <c r="E61" i="47"/>
  <c r="D61" i="47"/>
  <c r="D62" i="47" s="1"/>
  <c r="D96" i="48"/>
  <c r="N19" i="49"/>
  <c r="P19" i="49" s="1"/>
  <c r="S19" i="49"/>
  <c r="T19" i="49" s="1"/>
  <c r="G17" i="49"/>
  <c r="G21" i="49"/>
  <c r="I21" i="49" s="1"/>
  <c r="F17" i="49"/>
  <c r="G20" i="49"/>
  <c r="I20" i="49" s="1"/>
  <c r="E95" i="47"/>
  <c r="E96" i="47" s="1"/>
  <c r="P62" i="46"/>
  <c r="P96" i="47"/>
  <c r="F61" i="46"/>
  <c r="P33" i="46"/>
  <c r="F32" i="46"/>
  <c r="F61" i="48"/>
  <c r="P33" i="48"/>
  <c r="P70" i="46"/>
  <c r="P72" i="46"/>
  <c r="P74" i="46"/>
  <c r="P33" i="47"/>
  <c r="P96" i="46"/>
  <c r="P39" i="48"/>
  <c r="P41" i="48"/>
  <c r="P43" i="48"/>
  <c r="P45" i="48"/>
  <c r="P47" i="48"/>
  <c r="P49" i="48"/>
  <c r="P57" i="48"/>
  <c r="P59" i="48"/>
  <c r="L61" i="48"/>
  <c r="P96" i="48"/>
  <c r="P8" i="48"/>
  <c r="P10" i="48"/>
  <c r="P12" i="48"/>
  <c r="P14" i="48"/>
  <c r="P16" i="48"/>
  <c r="P18" i="48"/>
  <c r="P20" i="48"/>
  <c r="P22" i="48"/>
  <c r="P24" i="48"/>
  <c r="P26" i="48"/>
  <c r="P68" i="48"/>
  <c r="P70" i="48"/>
  <c r="P72" i="48"/>
  <c r="P74" i="48"/>
  <c r="P76" i="48"/>
  <c r="P78" i="48"/>
  <c r="N95" i="48"/>
  <c r="P69" i="48"/>
  <c r="P71" i="48"/>
  <c r="P73" i="48"/>
  <c r="P75" i="48"/>
  <c r="P77" i="48"/>
  <c r="P62" i="48"/>
  <c r="P40" i="48"/>
  <c r="P42" i="48"/>
  <c r="P44" i="48"/>
  <c r="P46" i="48"/>
  <c r="P48" i="48"/>
  <c r="O61" i="48"/>
  <c r="P7" i="48"/>
  <c r="P9" i="48"/>
  <c r="P11" i="48"/>
  <c r="P13" i="48"/>
  <c r="P15" i="48"/>
  <c r="P17" i="48"/>
  <c r="P19" i="48"/>
  <c r="P21" i="48"/>
  <c r="P23" i="48"/>
  <c r="P25" i="48"/>
  <c r="P27" i="48"/>
  <c r="F32" i="48"/>
  <c r="O67" i="48"/>
  <c r="K67" i="48"/>
  <c r="I67" i="48"/>
  <c r="E67" i="48"/>
  <c r="C67" i="48"/>
  <c r="O38" i="48"/>
  <c r="K38" i="48"/>
  <c r="I38" i="48"/>
  <c r="E38" i="48"/>
  <c r="C38" i="48"/>
  <c r="E6" i="48"/>
  <c r="I6" i="48" s="1"/>
  <c r="K6" i="48"/>
  <c r="O6" i="48"/>
  <c r="N67" i="48"/>
  <c r="H67" i="48"/>
  <c r="B67" i="48"/>
  <c r="J67" i="48"/>
  <c r="D67" i="48"/>
  <c r="N38" i="48"/>
  <c r="J38" i="48"/>
  <c r="H38" i="48"/>
  <c r="D38" i="48"/>
  <c r="B38" i="48"/>
  <c r="D6" i="48"/>
  <c r="H6" i="48"/>
  <c r="J6" i="48"/>
  <c r="N6" i="48"/>
  <c r="D33" i="48"/>
  <c r="E32" i="48"/>
  <c r="K32" i="48"/>
  <c r="D61" i="48"/>
  <c r="D62" i="48" s="1"/>
  <c r="J61" i="48"/>
  <c r="J62" i="48" s="1"/>
  <c r="N61" i="48"/>
  <c r="E62" i="48"/>
  <c r="J32" i="48"/>
  <c r="J33" i="48" s="1"/>
  <c r="E95" i="48"/>
  <c r="K95" i="48"/>
  <c r="O95" i="48"/>
  <c r="K61" i="48"/>
  <c r="J95" i="48"/>
  <c r="P69" i="47"/>
  <c r="P71" i="47"/>
  <c r="P75" i="47"/>
  <c r="P68" i="47"/>
  <c r="P70" i="47"/>
  <c r="P72" i="47"/>
  <c r="P74" i="47"/>
  <c r="P76" i="47"/>
  <c r="P62" i="47"/>
  <c r="P39" i="47"/>
  <c r="P41" i="47"/>
  <c r="P7" i="47"/>
  <c r="P9" i="47"/>
  <c r="P11" i="47"/>
  <c r="P13" i="47"/>
  <c r="P16" i="47"/>
  <c r="P18" i="47"/>
  <c r="P20" i="47"/>
  <c r="P22" i="47"/>
  <c r="P24" i="47"/>
  <c r="P40" i="47"/>
  <c r="P42" i="47"/>
  <c r="P8" i="47"/>
  <c r="P10" i="47"/>
  <c r="P12" i="47"/>
  <c r="P14" i="47"/>
  <c r="P15" i="47"/>
  <c r="P17" i="47"/>
  <c r="P19" i="47"/>
  <c r="P21" i="47"/>
  <c r="P23" i="47"/>
  <c r="K67" i="47"/>
  <c r="E67" i="47"/>
  <c r="O38" i="47"/>
  <c r="K38" i="47"/>
  <c r="I38" i="47"/>
  <c r="E38" i="47"/>
  <c r="C38" i="47"/>
  <c r="O67" i="47"/>
  <c r="I67" i="47"/>
  <c r="C67" i="47"/>
  <c r="E6" i="47"/>
  <c r="I6" i="47" s="1"/>
  <c r="K6" i="47"/>
  <c r="O6" i="47"/>
  <c r="N67" i="47"/>
  <c r="J67" i="47"/>
  <c r="H67" i="47"/>
  <c r="D67" i="47"/>
  <c r="B67" i="47"/>
  <c r="N38" i="47"/>
  <c r="J38" i="47"/>
  <c r="H38" i="47"/>
  <c r="D38" i="47"/>
  <c r="B38" i="47"/>
  <c r="D6" i="47"/>
  <c r="H6" i="47"/>
  <c r="J6" i="47"/>
  <c r="N6" i="47"/>
  <c r="K32" i="47"/>
  <c r="D95" i="47"/>
  <c r="D96" i="47" s="1"/>
  <c r="D32" i="47"/>
  <c r="D33" i="47" s="1"/>
  <c r="J32" i="47"/>
  <c r="J33" i="47" s="1"/>
  <c r="J61" i="47"/>
  <c r="J62" i="47" s="1"/>
  <c r="K61" i="47"/>
  <c r="K95" i="47"/>
  <c r="P7" i="46"/>
  <c r="P9" i="46"/>
  <c r="P11" i="46"/>
  <c r="P13" i="46"/>
  <c r="P15" i="46"/>
  <c r="P17" i="46"/>
  <c r="P19" i="46"/>
  <c r="P21" i="46"/>
  <c r="P23" i="46"/>
  <c r="P29" i="46"/>
  <c r="P31" i="46"/>
  <c r="P71" i="46"/>
  <c r="P73" i="46"/>
  <c r="P75" i="46"/>
  <c r="F95" i="46"/>
  <c r="P39" i="46"/>
  <c r="P41" i="46"/>
  <c r="P43" i="46"/>
  <c r="P45" i="46"/>
  <c r="P47" i="46"/>
  <c r="P49" i="46"/>
  <c r="P51" i="46"/>
  <c r="P40" i="46"/>
  <c r="P42" i="46"/>
  <c r="P44" i="46"/>
  <c r="P46" i="46"/>
  <c r="P48" i="46"/>
  <c r="P50" i="46"/>
  <c r="P52" i="46"/>
  <c r="P54" i="46"/>
  <c r="O61" i="46"/>
  <c r="N61" i="46"/>
  <c r="O32" i="46"/>
  <c r="P8" i="46"/>
  <c r="P10" i="46"/>
  <c r="P12" i="46"/>
  <c r="P14" i="46"/>
  <c r="P16" i="46"/>
  <c r="P18" i="46"/>
  <c r="P20" i="46"/>
  <c r="P22" i="46"/>
  <c r="P28" i="46"/>
  <c r="P30" i="46"/>
  <c r="N32" i="46"/>
  <c r="N67" i="46"/>
  <c r="J67" i="46"/>
  <c r="H67" i="46"/>
  <c r="D67" i="46"/>
  <c r="B67" i="46"/>
  <c r="D6" i="46"/>
  <c r="H6" i="46"/>
  <c r="J6" i="46"/>
  <c r="N6" i="46"/>
  <c r="C38" i="46"/>
  <c r="E38" i="46"/>
  <c r="I38" i="46"/>
  <c r="E62" i="46"/>
  <c r="O67" i="46"/>
  <c r="I67" i="46"/>
  <c r="E67" i="46"/>
  <c r="C67" i="46"/>
  <c r="E6" i="46"/>
  <c r="I6" i="46" s="1"/>
  <c r="O6" i="46"/>
  <c r="D32" i="46"/>
  <c r="J32" i="46"/>
  <c r="J33" i="46" s="1"/>
  <c r="L32" i="46"/>
  <c r="B38" i="46"/>
  <c r="D38" i="46"/>
  <c r="H38" i="46"/>
  <c r="J38" i="46"/>
  <c r="N38" i="46"/>
  <c r="E95" i="46"/>
  <c r="O95" i="46"/>
  <c r="D61" i="46"/>
  <c r="J61" i="46"/>
  <c r="J62" i="46" s="1"/>
  <c r="L61" i="46"/>
  <c r="O9" i="34"/>
  <c r="O10" i="34"/>
  <c r="Q8" i="34"/>
  <c r="R8" i="34"/>
  <c r="Q9" i="34"/>
  <c r="R9" i="34"/>
  <c r="Q10" i="34"/>
  <c r="R10" i="34"/>
  <c r="Q11" i="34"/>
  <c r="R11" i="34"/>
  <c r="Q12" i="34"/>
  <c r="R12" i="34"/>
  <c r="Q13" i="34"/>
  <c r="R13" i="34"/>
  <c r="Q14" i="34"/>
  <c r="R14" i="34"/>
  <c r="Q15" i="34"/>
  <c r="R15" i="34"/>
  <c r="Q17" i="34"/>
  <c r="Q18" i="34"/>
  <c r="O13" i="34"/>
  <c r="O14" i="34"/>
  <c r="I11" i="34"/>
  <c r="I12" i="34"/>
  <c r="I15" i="34"/>
  <c r="B37" i="3"/>
  <c r="B66" i="3" s="1"/>
  <c r="O67" i="3"/>
  <c r="N67" i="3"/>
  <c r="K67" i="3"/>
  <c r="J67" i="3"/>
  <c r="I67" i="3"/>
  <c r="H67" i="3"/>
  <c r="E67" i="3"/>
  <c r="D67" i="3"/>
  <c r="O38" i="3"/>
  <c r="N38" i="3"/>
  <c r="I38" i="3"/>
  <c r="H38" i="3"/>
  <c r="E38" i="3"/>
  <c r="D38" i="3"/>
  <c r="M51" i="2"/>
  <c r="O51" i="2"/>
  <c r="P51" i="2"/>
  <c r="M52" i="2"/>
  <c r="O52" i="2"/>
  <c r="P52" i="2"/>
  <c r="M54" i="2"/>
  <c r="O54" i="2"/>
  <c r="P54" i="2"/>
  <c r="M55" i="2"/>
  <c r="O55" i="2"/>
  <c r="P55" i="2"/>
  <c r="M56" i="2"/>
  <c r="O56" i="2"/>
  <c r="P56" i="2"/>
  <c r="M57" i="2"/>
  <c r="O57" i="2"/>
  <c r="P57" i="2"/>
  <c r="M58" i="2"/>
  <c r="O58" i="2"/>
  <c r="P58" i="2"/>
  <c r="J50" i="2"/>
  <c r="I50" i="2"/>
  <c r="G51" i="2"/>
  <c r="G52" i="2"/>
  <c r="G54" i="2"/>
  <c r="G55" i="2"/>
  <c r="G56" i="2"/>
  <c r="G57" i="2"/>
  <c r="G58" i="2"/>
  <c r="G59" i="2"/>
  <c r="J30" i="2"/>
  <c r="I30" i="2"/>
  <c r="D30" i="2"/>
  <c r="C30" i="2"/>
  <c r="M37" i="2"/>
  <c r="M31" i="2"/>
  <c r="M32" i="2"/>
  <c r="O37" i="2"/>
  <c r="P37" i="2"/>
  <c r="O31" i="2"/>
  <c r="P31" i="2"/>
  <c r="O32" i="2"/>
  <c r="P32" i="2"/>
  <c r="G37" i="2"/>
  <c r="G31" i="2"/>
  <c r="G32" i="2"/>
  <c r="M11" i="2"/>
  <c r="M12" i="2"/>
  <c r="M14" i="2"/>
  <c r="M15" i="2"/>
  <c r="M16" i="2"/>
  <c r="M17" i="2"/>
  <c r="M18" i="2"/>
  <c r="M19" i="2"/>
  <c r="J10" i="2"/>
  <c r="I10" i="2"/>
  <c r="O9" i="2"/>
  <c r="P9" i="2"/>
  <c r="O11" i="2"/>
  <c r="P11" i="2"/>
  <c r="O12" i="2"/>
  <c r="P12" i="2"/>
  <c r="O14" i="2"/>
  <c r="P14" i="2"/>
  <c r="O15" i="2"/>
  <c r="P15" i="2"/>
  <c r="O16" i="2"/>
  <c r="P16" i="2"/>
  <c r="O17" i="2"/>
  <c r="P17" i="2"/>
  <c r="O18" i="2"/>
  <c r="P18" i="2"/>
  <c r="O19" i="2"/>
  <c r="P19" i="2"/>
  <c r="G11" i="2"/>
  <c r="G12" i="2"/>
  <c r="G14" i="2"/>
  <c r="G15" i="2"/>
  <c r="G16" i="2"/>
  <c r="G17" i="2"/>
  <c r="G18" i="2"/>
  <c r="G19" i="2"/>
  <c r="Q45" i="2"/>
  <c r="O18" i="34"/>
  <c r="O12" i="34"/>
  <c r="N12" i="34"/>
  <c r="M12" i="34"/>
  <c r="O11" i="34"/>
  <c r="O8" i="34"/>
  <c r="O7" i="34"/>
  <c r="M11" i="34"/>
  <c r="F16" i="34"/>
  <c r="H16" i="34" s="1"/>
  <c r="F17" i="34"/>
  <c r="I18" i="34"/>
  <c r="Q16" i="34"/>
  <c r="I33" i="2"/>
  <c r="J33" i="2"/>
  <c r="C33" i="2"/>
  <c r="D33" i="2"/>
  <c r="J53" i="2"/>
  <c r="I53" i="2"/>
  <c r="J13" i="2"/>
  <c r="I13" i="2"/>
  <c r="D13" i="2"/>
  <c r="C13" i="2"/>
  <c r="C25" i="2"/>
  <c r="P37" i="36"/>
  <c r="P66" i="36" s="1"/>
  <c r="K67" i="36"/>
  <c r="H6" i="36"/>
  <c r="O6" i="3"/>
  <c r="N6" i="3"/>
  <c r="K6" i="3"/>
  <c r="J6" i="3"/>
  <c r="I6" i="3"/>
  <c r="H6" i="3"/>
  <c r="E6" i="3"/>
  <c r="D6" i="3"/>
  <c r="J46" i="2"/>
  <c r="I46" i="2"/>
  <c r="D46" i="2"/>
  <c r="C46" i="2"/>
  <c r="P26" i="2"/>
  <c r="P46" i="2" s="1"/>
  <c r="O26" i="2"/>
  <c r="O46" i="2" s="1"/>
  <c r="L26" i="2"/>
  <c r="K26" i="2"/>
  <c r="J26" i="2"/>
  <c r="I26" i="2"/>
  <c r="F26" i="2"/>
  <c r="E26" i="2"/>
  <c r="D26" i="2"/>
  <c r="C26" i="2"/>
  <c r="P6" i="2"/>
  <c r="O6" i="2"/>
  <c r="L6" i="2"/>
  <c r="J6" i="2"/>
  <c r="I6" i="2"/>
  <c r="F6" i="2"/>
  <c r="E6" i="2"/>
  <c r="K6" i="2" s="1"/>
  <c r="G5" i="34"/>
  <c r="R6" i="34"/>
  <c r="Q6" i="34"/>
  <c r="L81" i="36"/>
  <c r="N81" i="36"/>
  <c r="O81" i="36"/>
  <c r="L82" i="36"/>
  <c r="N82" i="36"/>
  <c r="O82" i="36"/>
  <c r="L83" i="36"/>
  <c r="N83" i="36"/>
  <c r="O83" i="36"/>
  <c r="L86" i="36"/>
  <c r="F81" i="36"/>
  <c r="F82" i="36"/>
  <c r="F83" i="36"/>
  <c r="N82" i="3"/>
  <c r="O82" i="3"/>
  <c r="N83" i="3"/>
  <c r="O83" i="3"/>
  <c r="L82" i="3"/>
  <c r="L83" i="3"/>
  <c r="F82" i="3"/>
  <c r="F83" i="3"/>
  <c r="L59" i="36"/>
  <c r="N59" i="36"/>
  <c r="O59" i="36"/>
  <c r="L60" i="36"/>
  <c r="N60" i="36"/>
  <c r="O60" i="36"/>
  <c r="L29" i="36"/>
  <c r="N29" i="36"/>
  <c r="O29" i="36"/>
  <c r="F29" i="36"/>
  <c r="F59" i="36"/>
  <c r="F60" i="36"/>
  <c r="F79" i="36"/>
  <c r="F80" i="36"/>
  <c r="L79" i="36"/>
  <c r="N79" i="36"/>
  <c r="O79" i="36"/>
  <c r="L80" i="36"/>
  <c r="N80" i="36"/>
  <c r="O80" i="36"/>
  <c r="H95" i="36"/>
  <c r="J95" i="36" s="1"/>
  <c r="I95" i="36"/>
  <c r="K95" i="36" s="1"/>
  <c r="F81" i="3"/>
  <c r="F84" i="3"/>
  <c r="F85" i="3"/>
  <c r="F86" i="3"/>
  <c r="L81" i="3"/>
  <c r="N81" i="3"/>
  <c r="O81" i="3"/>
  <c r="L6" i="34"/>
  <c r="K6" i="34"/>
  <c r="O96" i="36"/>
  <c r="N96" i="36"/>
  <c r="L96" i="36"/>
  <c r="K96" i="36"/>
  <c r="J96" i="36"/>
  <c r="F96" i="36"/>
  <c r="E95" i="36"/>
  <c r="D95" i="36"/>
  <c r="K94" i="36"/>
  <c r="J94" i="36"/>
  <c r="K93" i="36"/>
  <c r="J93" i="36"/>
  <c r="K92" i="36"/>
  <c r="J92" i="36"/>
  <c r="K91" i="36"/>
  <c r="J91" i="36"/>
  <c r="K90" i="36"/>
  <c r="J90" i="36"/>
  <c r="K89" i="36"/>
  <c r="J89" i="36"/>
  <c r="K88" i="36"/>
  <c r="J88" i="36"/>
  <c r="K87" i="36"/>
  <c r="J87" i="36"/>
  <c r="K86" i="36"/>
  <c r="J86" i="36"/>
  <c r="K85" i="36"/>
  <c r="J85" i="36"/>
  <c r="K84" i="36"/>
  <c r="J84" i="36"/>
  <c r="K83" i="36"/>
  <c r="J83" i="36"/>
  <c r="K82" i="36"/>
  <c r="J82" i="36"/>
  <c r="K81" i="36"/>
  <c r="J81" i="36"/>
  <c r="K80" i="36"/>
  <c r="J80" i="36"/>
  <c r="K79" i="36"/>
  <c r="J79" i="36"/>
  <c r="O78" i="36"/>
  <c r="N78" i="36"/>
  <c r="L78" i="36"/>
  <c r="K78" i="36"/>
  <c r="J78" i="36"/>
  <c r="F78" i="36"/>
  <c r="O77" i="36"/>
  <c r="N77" i="36"/>
  <c r="L77" i="36"/>
  <c r="K77" i="36"/>
  <c r="J77" i="36"/>
  <c r="F77" i="36"/>
  <c r="O76" i="36"/>
  <c r="N76" i="36"/>
  <c r="L76" i="36"/>
  <c r="K76" i="36"/>
  <c r="J76" i="36"/>
  <c r="F76" i="36"/>
  <c r="O75" i="36"/>
  <c r="N75" i="36"/>
  <c r="L75" i="36"/>
  <c r="K75" i="36"/>
  <c r="J75" i="36"/>
  <c r="F75" i="36"/>
  <c r="O74" i="36"/>
  <c r="N74" i="36"/>
  <c r="L74" i="36"/>
  <c r="K74" i="36"/>
  <c r="J74" i="36"/>
  <c r="F74" i="36"/>
  <c r="O73" i="36"/>
  <c r="N73" i="36"/>
  <c r="L73" i="36"/>
  <c r="K73" i="36"/>
  <c r="J73" i="36"/>
  <c r="F73" i="36"/>
  <c r="O72" i="36"/>
  <c r="N72" i="36"/>
  <c r="L72" i="36"/>
  <c r="K72" i="36"/>
  <c r="J72" i="36"/>
  <c r="F72" i="36"/>
  <c r="O71" i="36"/>
  <c r="N71" i="36"/>
  <c r="L71" i="36"/>
  <c r="K71" i="36"/>
  <c r="J71" i="36"/>
  <c r="F71" i="36"/>
  <c r="O70" i="36"/>
  <c r="N70" i="36"/>
  <c r="L70" i="36"/>
  <c r="K70" i="36"/>
  <c r="J70" i="36"/>
  <c r="F70" i="36"/>
  <c r="O69" i="36"/>
  <c r="N69" i="36"/>
  <c r="L69" i="36"/>
  <c r="K69" i="36"/>
  <c r="J69" i="36"/>
  <c r="F69" i="36"/>
  <c r="O68" i="36"/>
  <c r="N68" i="36"/>
  <c r="L68" i="36"/>
  <c r="K68" i="36"/>
  <c r="J68" i="36"/>
  <c r="F68" i="36"/>
  <c r="N66" i="36"/>
  <c r="J66" i="36"/>
  <c r="H66" i="36"/>
  <c r="D66" i="36"/>
  <c r="B66" i="36"/>
  <c r="O62" i="36"/>
  <c r="N62" i="36"/>
  <c r="L62" i="36"/>
  <c r="F62" i="36"/>
  <c r="K61" i="36"/>
  <c r="J61" i="36"/>
  <c r="E61" i="36"/>
  <c r="D61" i="36"/>
  <c r="K60" i="36"/>
  <c r="E60" i="36"/>
  <c r="D60" i="36"/>
  <c r="K59" i="36"/>
  <c r="E59" i="36"/>
  <c r="D59" i="36"/>
  <c r="O58" i="36"/>
  <c r="N58" i="36"/>
  <c r="L58" i="36"/>
  <c r="K58" i="36"/>
  <c r="F58" i="36"/>
  <c r="E58" i="36"/>
  <c r="D58" i="36"/>
  <c r="O57" i="36"/>
  <c r="N57" i="36"/>
  <c r="L57" i="36"/>
  <c r="K57" i="36"/>
  <c r="F57" i="36"/>
  <c r="E57" i="36"/>
  <c r="D57" i="36"/>
  <c r="K56" i="36"/>
  <c r="F56" i="36"/>
  <c r="E56" i="36"/>
  <c r="D56" i="36"/>
  <c r="K55" i="36"/>
  <c r="E55" i="36"/>
  <c r="D55" i="36"/>
  <c r="K54" i="36"/>
  <c r="E54" i="36"/>
  <c r="D54" i="36"/>
  <c r="K53" i="36"/>
  <c r="E53" i="36"/>
  <c r="D53" i="36"/>
  <c r="K52" i="36"/>
  <c r="E52" i="36"/>
  <c r="D52" i="36"/>
  <c r="O51" i="36"/>
  <c r="N51" i="36"/>
  <c r="L51" i="36"/>
  <c r="K51" i="36"/>
  <c r="F51" i="36"/>
  <c r="E51" i="36"/>
  <c r="D51" i="36"/>
  <c r="O50" i="36"/>
  <c r="N50" i="36"/>
  <c r="L50" i="36"/>
  <c r="K50" i="36"/>
  <c r="F50" i="36"/>
  <c r="E50" i="36"/>
  <c r="D50" i="36"/>
  <c r="O49" i="36"/>
  <c r="N49" i="36"/>
  <c r="L49" i="36"/>
  <c r="K49" i="36"/>
  <c r="F49" i="36"/>
  <c r="E49" i="36"/>
  <c r="D49" i="36"/>
  <c r="O48" i="36"/>
  <c r="N48" i="36"/>
  <c r="L48" i="36"/>
  <c r="K48" i="36"/>
  <c r="F48" i="36"/>
  <c r="E48" i="36"/>
  <c r="D48" i="36"/>
  <c r="O47" i="36"/>
  <c r="N47" i="36"/>
  <c r="L47" i="36"/>
  <c r="K47" i="36"/>
  <c r="F47" i="36"/>
  <c r="E47" i="36"/>
  <c r="D47" i="36"/>
  <c r="O46" i="36"/>
  <c r="N46" i="36"/>
  <c r="L46" i="36"/>
  <c r="K46" i="36"/>
  <c r="F46" i="36"/>
  <c r="E46" i="36"/>
  <c r="D46" i="36"/>
  <c r="O45" i="36"/>
  <c r="N45" i="36"/>
  <c r="L45" i="36"/>
  <c r="K45" i="36"/>
  <c r="F45" i="36"/>
  <c r="E45" i="36"/>
  <c r="D45" i="36"/>
  <c r="O44" i="36"/>
  <c r="N44" i="36"/>
  <c r="L44" i="36"/>
  <c r="K44" i="36"/>
  <c r="F44" i="36"/>
  <c r="E44" i="36"/>
  <c r="D44" i="36"/>
  <c r="O43" i="36"/>
  <c r="N43" i="36"/>
  <c r="L43" i="36"/>
  <c r="K43" i="36"/>
  <c r="F43" i="36"/>
  <c r="E43" i="36"/>
  <c r="D43" i="36"/>
  <c r="O42" i="36"/>
  <c r="N42" i="36"/>
  <c r="L42" i="36"/>
  <c r="K42" i="36"/>
  <c r="F42" i="36"/>
  <c r="E42" i="36"/>
  <c r="D42" i="36"/>
  <c r="O41" i="36"/>
  <c r="N41" i="36"/>
  <c r="L41" i="36"/>
  <c r="K41" i="36"/>
  <c r="F41" i="36"/>
  <c r="E41" i="36"/>
  <c r="D41" i="36"/>
  <c r="O40" i="36"/>
  <c r="N40" i="36"/>
  <c r="L40" i="36"/>
  <c r="K40" i="36"/>
  <c r="F40" i="36"/>
  <c r="E40" i="36"/>
  <c r="D40" i="36"/>
  <c r="O39" i="36"/>
  <c r="N39" i="36"/>
  <c r="L39" i="36"/>
  <c r="K39" i="36"/>
  <c r="F39" i="36"/>
  <c r="E39" i="36"/>
  <c r="D39" i="36"/>
  <c r="O33" i="36"/>
  <c r="N33" i="36"/>
  <c r="L33" i="36"/>
  <c r="F33" i="36"/>
  <c r="L32" i="36"/>
  <c r="J32" i="36"/>
  <c r="C32" i="36"/>
  <c r="E32" i="36" s="1"/>
  <c r="B32" i="36"/>
  <c r="D32" i="36" s="1"/>
  <c r="O31" i="36"/>
  <c r="N31" i="36"/>
  <c r="L31" i="36"/>
  <c r="K31" i="36"/>
  <c r="J31" i="36"/>
  <c r="F31" i="36"/>
  <c r="E31" i="36"/>
  <c r="D31" i="36"/>
  <c r="O30" i="36"/>
  <c r="N30" i="36"/>
  <c r="L30" i="36"/>
  <c r="K30" i="36"/>
  <c r="J30" i="36"/>
  <c r="F30" i="36"/>
  <c r="E30" i="36"/>
  <c r="D30" i="36"/>
  <c r="K29" i="36"/>
  <c r="J29" i="36"/>
  <c r="E29" i="36"/>
  <c r="D29" i="36"/>
  <c r="O28" i="36"/>
  <c r="N28" i="36"/>
  <c r="L28" i="36"/>
  <c r="K28" i="36"/>
  <c r="J28" i="36"/>
  <c r="F28" i="36"/>
  <c r="E28" i="36"/>
  <c r="D28" i="36"/>
  <c r="O27" i="36"/>
  <c r="N27" i="36"/>
  <c r="L27" i="36"/>
  <c r="K27" i="36"/>
  <c r="J27" i="36"/>
  <c r="F27" i="36"/>
  <c r="E27" i="36"/>
  <c r="D27" i="36"/>
  <c r="O26" i="36"/>
  <c r="N26" i="36"/>
  <c r="L26" i="36"/>
  <c r="K26" i="36"/>
  <c r="J26" i="36"/>
  <c r="F26" i="36"/>
  <c r="E26" i="36"/>
  <c r="D26" i="36"/>
  <c r="O25" i="36"/>
  <c r="N25" i="36"/>
  <c r="L25" i="36"/>
  <c r="K25" i="36"/>
  <c r="J25" i="36"/>
  <c r="F25" i="36"/>
  <c r="E25" i="36"/>
  <c r="D25" i="36"/>
  <c r="O24" i="36"/>
  <c r="N24" i="36"/>
  <c r="L24" i="36"/>
  <c r="K24" i="36"/>
  <c r="J24" i="36"/>
  <c r="F24" i="36"/>
  <c r="E24" i="36"/>
  <c r="D24" i="36"/>
  <c r="O23" i="36"/>
  <c r="N23" i="36"/>
  <c r="L23" i="36"/>
  <c r="K23" i="36"/>
  <c r="J23" i="36"/>
  <c r="F23" i="36"/>
  <c r="E23" i="36"/>
  <c r="D23" i="36"/>
  <c r="O22" i="36"/>
  <c r="N22" i="36"/>
  <c r="L22" i="36"/>
  <c r="K22" i="36"/>
  <c r="J22" i="36"/>
  <c r="F22" i="36"/>
  <c r="E22" i="36"/>
  <c r="D22" i="36"/>
  <c r="O21" i="36"/>
  <c r="N21" i="36"/>
  <c r="L21" i="36"/>
  <c r="K21" i="36"/>
  <c r="J21" i="36"/>
  <c r="F21" i="36"/>
  <c r="E21" i="36"/>
  <c r="D21" i="36"/>
  <c r="O20" i="36"/>
  <c r="N20" i="36"/>
  <c r="L20" i="36"/>
  <c r="K20" i="36"/>
  <c r="J20" i="36"/>
  <c r="F20" i="36"/>
  <c r="E20" i="36"/>
  <c r="D20" i="36"/>
  <c r="O19" i="36"/>
  <c r="N19" i="36"/>
  <c r="L19" i="36"/>
  <c r="K19" i="36"/>
  <c r="J19" i="36"/>
  <c r="F19" i="36"/>
  <c r="E19" i="36"/>
  <c r="D19" i="36"/>
  <c r="O18" i="36"/>
  <c r="N18" i="36"/>
  <c r="L18" i="36"/>
  <c r="K18" i="36"/>
  <c r="J18" i="36"/>
  <c r="F18" i="36"/>
  <c r="E18" i="36"/>
  <c r="D18" i="36"/>
  <c r="O17" i="36"/>
  <c r="N17" i="36"/>
  <c r="L17" i="36"/>
  <c r="K17" i="36"/>
  <c r="J17" i="36"/>
  <c r="F17" i="36"/>
  <c r="E17" i="36"/>
  <c r="D17" i="36"/>
  <c r="O16" i="36"/>
  <c r="N16" i="36"/>
  <c r="L16" i="36"/>
  <c r="K16" i="36"/>
  <c r="J16" i="36"/>
  <c r="F16" i="36"/>
  <c r="E16" i="36"/>
  <c r="D16" i="36"/>
  <c r="O15" i="36"/>
  <c r="N15" i="36"/>
  <c r="L15" i="36"/>
  <c r="K15" i="36"/>
  <c r="J15" i="36"/>
  <c r="F15" i="36"/>
  <c r="E15" i="36"/>
  <c r="D15" i="36"/>
  <c r="O14" i="36"/>
  <c r="N14" i="36"/>
  <c r="L14" i="36"/>
  <c r="K14" i="36"/>
  <c r="J14" i="36"/>
  <c r="F14" i="36"/>
  <c r="E14" i="36"/>
  <c r="D14" i="36"/>
  <c r="O13" i="36"/>
  <c r="N13" i="36"/>
  <c r="L13" i="36"/>
  <c r="K13" i="36"/>
  <c r="J13" i="36"/>
  <c r="F13" i="36"/>
  <c r="E13" i="36"/>
  <c r="D13" i="36"/>
  <c r="O12" i="36"/>
  <c r="N12" i="36"/>
  <c r="L12" i="36"/>
  <c r="K12" i="36"/>
  <c r="J12" i="36"/>
  <c r="F12" i="36"/>
  <c r="E12" i="36"/>
  <c r="D12" i="36"/>
  <c r="O11" i="36"/>
  <c r="N11" i="36"/>
  <c r="L11" i="36"/>
  <c r="K11" i="36"/>
  <c r="J11" i="36"/>
  <c r="F11" i="36"/>
  <c r="E11" i="36"/>
  <c r="D11" i="36"/>
  <c r="O10" i="36"/>
  <c r="N10" i="36"/>
  <c r="L10" i="36"/>
  <c r="K10" i="36"/>
  <c r="J10" i="36"/>
  <c r="F10" i="36"/>
  <c r="E10" i="36"/>
  <c r="D10" i="36"/>
  <c r="O9" i="36"/>
  <c r="N9" i="36"/>
  <c r="L9" i="36"/>
  <c r="K9" i="36"/>
  <c r="J9" i="36"/>
  <c r="F9" i="36"/>
  <c r="E9" i="36"/>
  <c r="D9" i="36"/>
  <c r="O8" i="36"/>
  <c r="N8" i="36"/>
  <c r="L8" i="36"/>
  <c r="K8" i="36"/>
  <c r="J8" i="36"/>
  <c r="F8" i="36"/>
  <c r="E8" i="36"/>
  <c r="D8" i="36"/>
  <c r="O7" i="36"/>
  <c r="N7" i="36"/>
  <c r="L7" i="36"/>
  <c r="K7" i="36"/>
  <c r="J7" i="36"/>
  <c r="F7" i="36"/>
  <c r="E7" i="36"/>
  <c r="D7" i="36"/>
  <c r="N5" i="36"/>
  <c r="J5" i="36"/>
  <c r="H5" i="36"/>
  <c r="D5" i="36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I8" i="34"/>
  <c r="H6" i="34"/>
  <c r="N6" i="34" s="1"/>
  <c r="G6" i="34"/>
  <c r="M6" i="34" s="1"/>
  <c r="Q5" i="34"/>
  <c r="M5" i="34"/>
  <c r="K5" i="34"/>
  <c r="H11" i="34"/>
  <c r="K61" i="3"/>
  <c r="J61" i="3"/>
  <c r="E61" i="3"/>
  <c r="N5" i="3"/>
  <c r="J5" i="3"/>
  <c r="H5" i="3"/>
  <c r="D5" i="3"/>
  <c r="O45" i="2"/>
  <c r="I45" i="2"/>
  <c r="C45" i="2"/>
  <c r="O25" i="2"/>
  <c r="K25" i="2"/>
  <c r="I25" i="2"/>
  <c r="E25" i="2"/>
  <c r="O5" i="2"/>
  <c r="K5" i="2"/>
  <c r="I5" i="2"/>
  <c r="E5" i="2"/>
  <c r="N69" i="3"/>
  <c r="O69" i="3"/>
  <c r="N70" i="3"/>
  <c r="O70" i="3"/>
  <c r="N71" i="3"/>
  <c r="O71" i="3"/>
  <c r="N72" i="3"/>
  <c r="O72" i="3"/>
  <c r="N73" i="3"/>
  <c r="O73" i="3"/>
  <c r="N74" i="3"/>
  <c r="O74" i="3"/>
  <c r="N75" i="3"/>
  <c r="O75" i="3"/>
  <c r="N76" i="3"/>
  <c r="O76" i="3"/>
  <c r="N77" i="3"/>
  <c r="O77" i="3"/>
  <c r="N78" i="3"/>
  <c r="O78" i="3"/>
  <c r="N79" i="3"/>
  <c r="O79" i="3"/>
  <c r="N80" i="3"/>
  <c r="O80" i="3"/>
  <c r="N84" i="3"/>
  <c r="O84" i="3"/>
  <c r="N85" i="3"/>
  <c r="O85" i="3"/>
  <c r="N86" i="3"/>
  <c r="O86" i="3"/>
  <c r="N96" i="3"/>
  <c r="O96" i="3"/>
  <c r="O68" i="3"/>
  <c r="N68" i="3"/>
  <c r="O62" i="3"/>
  <c r="N62" i="3"/>
  <c r="O60" i="3"/>
  <c r="N60" i="3"/>
  <c r="O59" i="3"/>
  <c r="N59" i="3"/>
  <c r="O53" i="3"/>
  <c r="N53" i="3"/>
  <c r="O51" i="3"/>
  <c r="N51" i="3"/>
  <c r="O50" i="3"/>
  <c r="N50" i="3"/>
  <c r="O49" i="3"/>
  <c r="N49" i="3"/>
  <c r="O48" i="3"/>
  <c r="N48" i="3"/>
  <c r="O47" i="3"/>
  <c r="N47" i="3"/>
  <c r="O46" i="3"/>
  <c r="N46" i="3"/>
  <c r="O45" i="3"/>
  <c r="N45" i="3"/>
  <c r="O44" i="3"/>
  <c r="N44" i="3"/>
  <c r="O43" i="3"/>
  <c r="N43" i="3"/>
  <c r="O42" i="3"/>
  <c r="N42" i="3"/>
  <c r="O41" i="3"/>
  <c r="N41" i="3"/>
  <c r="O40" i="3"/>
  <c r="N40" i="3"/>
  <c r="O39" i="3"/>
  <c r="N39" i="3"/>
  <c r="N8" i="3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3" i="3"/>
  <c r="O33" i="3"/>
  <c r="O7" i="3"/>
  <c r="N7" i="3"/>
  <c r="P59" i="2"/>
  <c r="O59" i="2"/>
  <c r="P49" i="2"/>
  <c r="O49" i="2"/>
  <c r="P48" i="2"/>
  <c r="O48" i="2"/>
  <c r="P39" i="2"/>
  <c r="O39" i="2"/>
  <c r="P38" i="2"/>
  <c r="O38" i="2"/>
  <c r="P36" i="2"/>
  <c r="O36" i="2"/>
  <c r="P35" i="2"/>
  <c r="O35" i="2"/>
  <c r="P34" i="2"/>
  <c r="O34" i="2"/>
  <c r="P29" i="2"/>
  <c r="O29" i="2"/>
  <c r="P28" i="2"/>
  <c r="O28" i="2"/>
  <c r="P8" i="2"/>
  <c r="O8" i="2"/>
  <c r="M49" i="2"/>
  <c r="M59" i="2"/>
  <c r="M48" i="2"/>
  <c r="G49" i="2"/>
  <c r="G48" i="2"/>
  <c r="G29" i="2"/>
  <c r="G34" i="2"/>
  <c r="G35" i="2"/>
  <c r="G36" i="2"/>
  <c r="G38" i="2"/>
  <c r="G39" i="2"/>
  <c r="G28" i="2"/>
  <c r="J69" i="3"/>
  <c r="K69" i="3"/>
  <c r="L69" i="3"/>
  <c r="J70" i="3"/>
  <c r="K70" i="3"/>
  <c r="L70" i="3"/>
  <c r="J71" i="3"/>
  <c r="K71" i="3"/>
  <c r="L71" i="3"/>
  <c r="J72" i="3"/>
  <c r="K72" i="3"/>
  <c r="L72" i="3"/>
  <c r="J73" i="3"/>
  <c r="K73" i="3"/>
  <c r="L73" i="3"/>
  <c r="J74" i="3"/>
  <c r="K74" i="3"/>
  <c r="L74" i="3"/>
  <c r="J75" i="3"/>
  <c r="K75" i="3"/>
  <c r="L75" i="3"/>
  <c r="J76" i="3"/>
  <c r="K76" i="3"/>
  <c r="L76" i="3"/>
  <c r="J77" i="3"/>
  <c r="K77" i="3"/>
  <c r="L77" i="3"/>
  <c r="J78" i="3"/>
  <c r="K78" i="3"/>
  <c r="L78" i="3"/>
  <c r="J79" i="3"/>
  <c r="K79" i="3"/>
  <c r="L79" i="3"/>
  <c r="J80" i="3"/>
  <c r="K80" i="3"/>
  <c r="L80" i="3"/>
  <c r="J81" i="3"/>
  <c r="K81" i="3"/>
  <c r="J82" i="3"/>
  <c r="K82" i="3"/>
  <c r="J83" i="3"/>
  <c r="K83" i="3"/>
  <c r="J84" i="3"/>
  <c r="K84" i="3"/>
  <c r="L84" i="3"/>
  <c r="J85" i="3"/>
  <c r="K85" i="3"/>
  <c r="L85" i="3"/>
  <c r="J86" i="3"/>
  <c r="K86" i="3"/>
  <c r="L86" i="3"/>
  <c r="J87" i="3"/>
  <c r="K87" i="3"/>
  <c r="J88" i="3"/>
  <c r="K88" i="3"/>
  <c r="J89" i="3"/>
  <c r="K89" i="3"/>
  <c r="J90" i="3"/>
  <c r="K90" i="3"/>
  <c r="J91" i="3"/>
  <c r="K91" i="3"/>
  <c r="J92" i="3"/>
  <c r="K92" i="3"/>
  <c r="J93" i="3"/>
  <c r="K93" i="3"/>
  <c r="J94" i="3"/>
  <c r="K94" i="3"/>
  <c r="J96" i="3"/>
  <c r="K96" i="3"/>
  <c r="L96" i="3"/>
  <c r="K68" i="3"/>
  <c r="J68" i="3"/>
  <c r="L68" i="3"/>
  <c r="D69" i="3"/>
  <c r="E69" i="3"/>
  <c r="F69" i="3"/>
  <c r="D70" i="3"/>
  <c r="E70" i="3"/>
  <c r="F70" i="3"/>
  <c r="D71" i="3"/>
  <c r="E71" i="3"/>
  <c r="F71" i="3"/>
  <c r="D72" i="3"/>
  <c r="E72" i="3"/>
  <c r="F72" i="3"/>
  <c r="D73" i="3"/>
  <c r="E73" i="3"/>
  <c r="F73" i="3"/>
  <c r="D74" i="3"/>
  <c r="E74" i="3"/>
  <c r="F74" i="3"/>
  <c r="D75" i="3"/>
  <c r="E75" i="3"/>
  <c r="F75" i="3"/>
  <c r="D76" i="3"/>
  <c r="E76" i="3"/>
  <c r="F76" i="3"/>
  <c r="D77" i="3"/>
  <c r="E77" i="3"/>
  <c r="F77" i="3"/>
  <c r="D78" i="3"/>
  <c r="E78" i="3"/>
  <c r="F78" i="3"/>
  <c r="D79" i="3"/>
  <c r="E79" i="3"/>
  <c r="F79" i="3"/>
  <c r="D80" i="3"/>
  <c r="E80" i="3"/>
  <c r="F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F96" i="3"/>
  <c r="F68" i="3"/>
  <c r="E68" i="3"/>
  <c r="D68" i="3"/>
  <c r="I95" i="3"/>
  <c r="K95" i="3" s="1"/>
  <c r="H95" i="3"/>
  <c r="J95" i="3" s="1"/>
  <c r="E95" i="3"/>
  <c r="D95" i="3"/>
  <c r="J40" i="3"/>
  <c r="K40" i="3"/>
  <c r="L40" i="3"/>
  <c r="J41" i="3"/>
  <c r="K41" i="3"/>
  <c r="L41" i="3"/>
  <c r="J42" i="3"/>
  <c r="K42" i="3"/>
  <c r="L42" i="3"/>
  <c r="J43" i="3"/>
  <c r="K43" i="3"/>
  <c r="L43" i="3"/>
  <c r="J44" i="3"/>
  <c r="K44" i="3"/>
  <c r="L44" i="3"/>
  <c r="J45" i="3"/>
  <c r="K45" i="3"/>
  <c r="L45" i="3"/>
  <c r="J46" i="3"/>
  <c r="K46" i="3"/>
  <c r="L46" i="3"/>
  <c r="J47" i="3"/>
  <c r="K47" i="3"/>
  <c r="L47" i="3"/>
  <c r="J48" i="3"/>
  <c r="K48" i="3"/>
  <c r="L48" i="3"/>
  <c r="J49" i="3"/>
  <c r="K49" i="3"/>
  <c r="L49" i="3"/>
  <c r="J50" i="3"/>
  <c r="K50" i="3"/>
  <c r="L50" i="3"/>
  <c r="J51" i="3"/>
  <c r="K51" i="3"/>
  <c r="L51" i="3"/>
  <c r="J52" i="3"/>
  <c r="K52" i="3"/>
  <c r="J53" i="3"/>
  <c r="K53" i="3"/>
  <c r="L53" i="3"/>
  <c r="J54" i="3"/>
  <c r="K54" i="3"/>
  <c r="J55" i="3"/>
  <c r="K55" i="3"/>
  <c r="J56" i="3"/>
  <c r="K56" i="3"/>
  <c r="J57" i="3"/>
  <c r="K57" i="3"/>
  <c r="J58" i="3"/>
  <c r="K58" i="3"/>
  <c r="J59" i="3"/>
  <c r="K59" i="3"/>
  <c r="L59" i="3"/>
  <c r="J60" i="3"/>
  <c r="K60" i="3"/>
  <c r="L60" i="3"/>
  <c r="K62" i="3"/>
  <c r="L62" i="3"/>
  <c r="L39" i="3"/>
  <c r="K39" i="3"/>
  <c r="J39" i="3"/>
  <c r="F40" i="3"/>
  <c r="F41" i="3"/>
  <c r="F42" i="3"/>
  <c r="F43" i="3"/>
  <c r="F44" i="3"/>
  <c r="F45" i="3"/>
  <c r="F46" i="3"/>
  <c r="F47" i="3"/>
  <c r="F48" i="3"/>
  <c r="F49" i="3"/>
  <c r="F50" i="3"/>
  <c r="F51" i="3"/>
  <c r="F53" i="3"/>
  <c r="F58" i="3"/>
  <c r="F59" i="3"/>
  <c r="F60" i="3"/>
  <c r="F62" i="3"/>
  <c r="F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E39" i="3"/>
  <c r="D39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3" i="3"/>
  <c r="L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7" i="3"/>
  <c r="I32" i="3"/>
  <c r="K32" i="3" s="1"/>
  <c r="H32" i="3"/>
  <c r="J32" i="3" s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3" i="3"/>
  <c r="F7" i="3"/>
  <c r="C32" i="3"/>
  <c r="E32" i="3" s="1"/>
  <c r="B32" i="3"/>
  <c r="D32" i="3" s="1"/>
  <c r="M29" i="2"/>
  <c r="M34" i="2"/>
  <c r="M35" i="2"/>
  <c r="M36" i="2"/>
  <c r="M38" i="2"/>
  <c r="M39" i="2"/>
  <c r="M28" i="2"/>
  <c r="M9" i="2"/>
  <c r="M8" i="2"/>
  <c r="G9" i="2"/>
  <c r="G8" i="2"/>
  <c r="N7" i="34"/>
  <c r="N11" i="34"/>
  <c r="O15" i="34"/>
  <c r="M7" i="34"/>
  <c r="R7" i="34"/>
  <c r="H7" i="34"/>
  <c r="I7" i="34"/>
  <c r="Q7" i="34"/>
  <c r="D6" i="36"/>
  <c r="D38" i="36"/>
  <c r="B67" i="36"/>
  <c r="N67" i="36"/>
  <c r="G7" i="34"/>
  <c r="G11" i="34"/>
  <c r="J20" i="2" l="1"/>
  <c r="I20" i="2"/>
  <c r="P32" i="47"/>
  <c r="P61" i="47"/>
  <c r="P50" i="2"/>
  <c r="O10" i="2"/>
  <c r="O30" i="2"/>
  <c r="C20" i="2"/>
  <c r="O6" i="36"/>
  <c r="C38" i="36"/>
  <c r="O67" i="36"/>
  <c r="L46" i="2"/>
  <c r="F46" i="2"/>
  <c r="K45" i="2"/>
  <c r="E45" i="2"/>
  <c r="E46" i="2"/>
  <c r="K46" i="2"/>
  <c r="P95" i="47"/>
  <c r="P13" i="2"/>
  <c r="D20" i="2"/>
  <c r="E62" i="47"/>
  <c r="P61" i="48"/>
  <c r="O38" i="36"/>
  <c r="C67" i="36"/>
  <c r="H67" i="36"/>
  <c r="J38" i="36"/>
  <c r="N6" i="36"/>
  <c r="I40" i="2"/>
  <c r="P61" i="46"/>
  <c r="C40" i="2"/>
  <c r="K62" i="47"/>
  <c r="I17" i="34"/>
  <c r="H17" i="34"/>
  <c r="E6" i="36"/>
  <c r="I6" i="36" s="1"/>
  <c r="I38" i="36"/>
  <c r="I67" i="36"/>
  <c r="J67" i="36"/>
  <c r="D67" i="36"/>
  <c r="N38" i="36"/>
  <c r="H38" i="36"/>
  <c r="B38" i="36"/>
  <c r="J6" i="36"/>
  <c r="K6" i="36"/>
  <c r="E38" i="36"/>
  <c r="K38" i="36"/>
  <c r="E67" i="36"/>
  <c r="I60" i="2"/>
  <c r="M15" i="34"/>
  <c r="O16" i="34"/>
  <c r="G33" i="2"/>
  <c r="R18" i="34"/>
  <c r="S18" i="34" s="1"/>
  <c r="Q15" i="2"/>
  <c r="J62" i="36"/>
  <c r="F61" i="36"/>
  <c r="L61" i="3"/>
  <c r="P41" i="3"/>
  <c r="P43" i="3"/>
  <c r="P44" i="3"/>
  <c r="P45" i="3"/>
  <c r="P46" i="3"/>
  <c r="P47" i="3"/>
  <c r="P48" i="3"/>
  <c r="P50" i="3"/>
  <c r="P51" i="3"/>
  <c r="P53" i="3"/>
  <c r="P59" i="3"/>
  <c r="I17" i="49"/>
  <c r="M30" i="2"/>
  <c r="N95" i="3"/>
  <c r="S7" i="34"/>
  <c r="S9" i="34"/>
  <c r="S8" i="34"/>
  <c r="P40" i="36"/>
  <c r="P42" i="36"/>
  <c r="P44" i="36"/>
  <c r="P50" i="36"/>
  <c r="E96" i="3"/>
  <c r="P70" i="3"/>
  <c r="P11" i="36"/>
  <c r="P15" i="36"/>
  <c r="O95" i="3"/>
  <c r="P60" i="3"/>
  <c r="F61" i="3"/>
  <c r="M53" i="2"/>
  <c r="Q32" i="2"/>
  <c r="Q31" i="2"/>
  <c r="G30" i="2"/>
  <c r="P76" i="36"/>
  <c r="P46" i="36"/>
  <c r="P27" i="36"/>
  <c r="P28" i="36"/>
  <c r="P30" i="36"/>
  <c r="P96" i="3"/>
  <c r="P68" i="3"/>
  <c r="P84" i="3"/>
  <c r="P77" i="3"/>
  <c r="P75" i="3"/>
  <c r="P73" i="3"/>
  <c r="P21" i="3"/>
  <c r="D61" i="3"/>
  <c r="S13" i="34"/>
  <c r="R17" i="34"/>
  <c r="S17" i="34" s="1"/>
  <c r="Q59" i="2"/>
  <c r="Q17" i="2"/>
  <c r="Q11" i="2"/>
  <c r="Q9" i="2"/>
  <c r="P96" i="36"/>
  <c r="L95" i="36"/>
  <c r="K62" i="36"/>
  <c r="P60" i="36"/>
  <c r="P31" i="36"/>
  <c r="P62" i="3"/>
  <c r="P30" i="3"/>
  <c r="P28" i="3"/>
  <c r="P26" i="3"/>
  <c r="P25" i="3"/>
  <c r="P23" i="3"/>
  <c r="P20" i="3"/>
  <c r="P18" i="3"/>
  <c r="P17" i="3"/>
  <c r="P16" i="3"/>
  <c r="P15" i="3"/>
  <c r="P14" i="3"/>
  <c r="P13" i="3"/>
  <c r="P11" i="3"/>
  <c r="Q58" i="2"/>
  <c r="O33" i="2"/>
  <c r="M10" i="2"/>
  <c r="P95" i="48"/>
  <c r="N95" i="36"/>
  <c r="P82" i="36"/>
  <c r="P72" i="36"/>
  <c r="P59" i="36"/>
  <c r="Q48" i="2"/>
  <c r="P30" i="2"/>
  <c r="Q16" i="2"/>
  <c r="P68" i="36"/>
  <c r="P70" i="36"/>
  <c r="P71" i="36"/>
  <c r="P74" i="36"/>
  <c r="P75" i="36"/>
  <c r="P77" i="36"/>
  <c r="P80" i="36"/>
  <c r="P79" i="36"/>
  <c r="P83" i="36"/>
  <c r="P81" i="36"/>
  <c r="P41" i="36"/>
  <c r="P7" i="36"/>
  <c r="P13" i="36"/>
  <c r="P14" i="36"/>
  <c r="P16" i="36"/>
  <c r="P17" i="36"/>
  <c r="P19" i="36"/>
  <c r="P20" i="36"/>
  <c r="P81" i="3"/>
  <c r="N61" i="3"/>
  <c r="O61" i="3"/>
  <c r="K33" i="3"/>
  <c r="P33" i="3"/>
  <c r="L32" i="3"/>
  <c r="P12" i="3"/>
  <c r="Q55" i="2"/>
  <c r="M33" i="2"/>
  <c r="D40" i="2"/>
  <c r="Q8" i="2"/>
  <c r="G50" i="2"/>
  <c r="M50" i="2"/>
  <c r="Q52" i="2"/>
  <c r="Q51" i="2"/>
  <c r="J60" i="2"/>
  <c r="O50" i="2"/>
  <c r="Q34" i="2"/>
  <c r="Q28" i="2"/>
  <c r="Q29" i="2"/>
  <c r="G10" i="2"/>
  <c r="Q57" i="2"/>
  <c r="Q56" i="2"/>
  <c r="Q54" i="2"/>
  <c r="Q49" i="2"/>
  <c r="P33" i="2"/>
  <c r="Q39" i="2"/>
  <c r="J40" i="2"/>
  <c r="M13" i="2"/>
  <c r="O13" i="2"/>
  <c r="Q12" i="2"/>
  <c r="P78" i="36"/>
  <c r="P29" i="36"/>
  <c r="P7" i="3"/>
  <c r="O32" i="3"/>
  <c r="J33" i="3"/>
  <c r="E33" i="3"/>
  <c r="F32" i="3"/>
  <c r="S12" i="34"/>
  <c r="S11" i="34"/>
  <c r="S15" i="34"/>
  <c r="Q37" i="2"/>
  <c r="Q19" i="2"/>
  <c r="Q18" i="2"/>
  <c r="O17" i="34"/>
  <c r="N15" i="34"/>
  <c r="R16" i="34"/>
  <c r="S16" i="34" s="1"/>
  <c r="S10" i="34"/>
  <c r="H15" i="34"/>
  <c r="S14" i="34"/>
  <c r="I16" i="34"/>
  <c r="Q36" i="2"/>
  <c r="P32" i="46"/>
  <c r="P69" i="36"/>
  <c r="P45" i="36"/>
  <c r="P47" i="36"/>
  <c r="P48" i="36"/>
  <c r="P49" i="36"/>
  <c r="P51" i="36"/>
  <c r="P43" i="36"/>
  <c r="K32" i="36"/>
  <c r="K33" i="36" s="1"/>
  <c r="P33" i="36"/>
  <c r="E33" i="36"/>
  <c r="P18" i="36"/>
  <c r="P21" i="36"/>
  <c r="P25" i="36"/>
  <c r="P26" i="36"/>
  <c r="E96" i="48"/>
  <c r="O95" i="36"/>
  <c r="F95" i="36"/>
  <c r="D96" i="36"/>
  <c r="P73" i="36"/>
  <c r="E96" i="36"/>
  <c r="L61" i="36"/>
  <c r="P62" i="36"/>
  <c r="P39" i="36"/>
  <c r="P57" i="36"/>
  <c r="P58" i="36"/>
  <c r="D62" i="36"/>
  <c r="E62" i="36"/>
  <c r="O61" i="36"/>
  <c r="N61" i="36"/>
  <c r="O32" i="36"/>
  <c r="D33" i="36"/>
  <c r="J33" i="36"/>
  <c r="P8" i="36"/>
  <c r="P9" i="36"/>
  <c r="P10" i="36"/>
  <c r="P12" i="36"/>
  <c r="P22" i="36"/>
  <c r="P23" i="36"/>
  <c r="P24" i="36"/>
  <c r="N32" i="36"/>
  <c r="F32" i="36"/>
  <c r="L95" i="3"/>
  <c r="P79" i="3"/>
  <c r="P78" i="3"/>
  <c r="P69" i="3"/>
  <c r="P82" i="3"/>
  <c r="F95" i="3"/>
  <c r="D96" i="3"/>
  <c r="P85" i="3"/>
  <c r="P80" i="3"/>
  <c r="P76" i="3"/>
  <c r="P74" i="3"/>
  <c r="P72" i="3"/>
  <c r="P71" i="3"/>
  <c r="P83" i="3"/>
  <c r="P40" i="3"/>
  <c r="P42" i="3"/>
  <c r="P8" i="3"/>
  <c r="P27" i="3"/>
  <c r="P24" i="3"/>
  <c r="P10" i="3"/>
  <c r="P86" i="3"/>
  <c r="P39" i="3"/>
  <c r="P49" i="3"/>
  <c r="E62" i="3"/>
  <c r="P9" i="3"/>
  <c r="P31" i="3"/>
  <c r="P29" i="3"/>
  <c r="P22" i="3"/>
  <c r="P19" i="3"/>
  <c r="D33" i="3"/>
  <c r="N32" i="3"/>
  <c r="H37" i="3"/>
  <c r="J37" i="3" s="1"/>
  <c r="Q38" i="2"/>
  <c r="P10" i="2"/>
  <c r="G15" i="34"/>
  <c r="N66" i="3"/>
  <c r="H66" i="3"/>
  <c r="J66" i="3"/>
  <c r="D66" i="3"/>
  <c r="D37" i="3"/>
  <c r="N37" i="3"/>
  <c r="Q35" i="2"/>
  <c r="Q14" i="2"/>
  <c r="G13" i="2"/>
  <c r="K62" i="48"/>
  <c r="K33" i="48"/>
  <c r="E33" i="48"/>
  <c r="K33" i="47"/>
  <c r="E96" i="46"/>
  <c r="D62" i="46"/>
  <c r="D33" i="46"/>
  <c r="Q30" i="2" l="1"/>
  <c r="Q10" i="2"/>
  <c r="K51" i="2"/>
  <c r="K47" i="2"/>
  <c r="L54" i="2"/>
  <c r="L47" i="2"/>
  <c r="L37" i="2"/>
  <c r="L27" i="2"/>
  <c r="K28" i="2"/>
  <c r="K27" i="2"/>
  <c r="E37" i="2"/>
  <c r="E27" i="2"/>
  <c r="F30" i="2"/>
  <c r="F27" i="2"/>
  <c r="L17" i="2"/>
  <c r="L7" i="2"/>
  <c r="K17" i="2"/>
  <c r="K7" i="2"/>
  <c r="E11" i="2"/>
  <c r="E7" i="2"/>
  <c r="F17" i="2"/>
  <c r="F7" i="2"/>
  <c r="Q50" i="2"/>
  <c r="Q13" i="2"/>
  <c r="P32" i="36"/>
  <c r="K38" i="2"/>
  <c r="K33" i="2"/>
  <c r="K35" i="2"/>
  <c r="K29" i="2"/>
  <c r="K31" i="2"/>
  <c r="K30" i="2"/>
  <c r="K39" i="2"/>
  <c r="K34" i="2"/>
  <c r="K36" i="2"/>
  <c r="K37" i="2"/>
  <c r="K32" i="2"/>
  <c r="E40" i="2"/>
  <c r="E35" i="2"/>
  <c r="E39" i="2"/>
  <c r="E33" i="2"/>
  <c r="E29" i="2"/>
  <c r="E28" i="2"/>
  <c r="E34" i="2"/>
  <c r="O40" i="2"/>
  <c r="E36" i="2"/>
  <c r="E30" i="2"/>
  <c r="E38" i="2"/>
  <c r="E32" i="2"/>
  <c r="E31" i="2"/>
  <c r="K50" i="2"/>
  <c r="K59" i="2"/>
  <c r="K57" i="2"/>
  <c r="K53" i="2"/>
  <c r="K49" i="2"/>
  <c r="K48" i="2"/>
  <c r="K54" i="2"/>
  <c r="Q33" i="2"/>
  <c r="L29" i="2"/>
  <c r="K58" i="2"/>
  <c r="K55" i="2"/>
  <c r="K52" i="2"/>
  <c r="K56" i="2"/>
  <c r="P61" i="3"/>
  <c r="L8" i="2"/>
  <c r="D62" i="3"/>
  <c r="L59" i="2"/>
  <c r="L28" i="2"/>
  <c r="K14" i="2"/>
  <c r="K9" i="2"/>
  <c r="L16" i="2"/>
  <c r="K8" i="2"/>
  <c r="E15" i="2"/>
  <c r="E18" i="2"/>
  <c r="L33" i="2"/>
  <c r="M40" i="2"/>
  <c r="L9" i="2"/>
  <c r="K13" i="2"/>
  <c r="K18" i="2"/>
  <c r="K19" i="2"/>
  <c r="F8" i="2"/>
  <c r="E8" i="2"/>
  <c r="P95" i="3"/>
  <c r="F38" i="2"/>
  <c r="L11" i="2"/>
  <c r="L12" i="2"/>
  <c r="L18" i="2"/>
  <c r="K10" i="2"/>
  <c r="K12" i="2"/>
  <c r="K16" i="2"/>
  <c r="K15" i="2"/>
  <c r="M20" i="2"/>
  <c r="K11" i="2"/>
  <c r="P32" i="3"/>
  <c r="L36" i="2"/>
  <c r="L38" i="2"/>
  <c r="L34" i="2"/>
  <c r="L39" i="2"/>
  <c r="L32" i="2"/>
  <c r="L31" i="2"/>
  <c r="F39" i="2"/>
  <c r="P40" i="2"/>
  <c r="F37" i="2"/>
  <c r="F35" i="2"/>
  <c r="L13" i="2"/>
  <c r="L10" i="2"/>
  <c r="L19" i="2"/>
  <c r="F14" i="2"/>
  <c r="L15" i="2"/>
  <c r="L14" i="2"/>
  <c r="F18" i="2"/>
  <c r="P20" i="2"/>
  <c r="F13" i="2"/>
  <c r="F19" i="2"/>
  <c r="F12" i="2"/>
  <c r="F15" i="2"/>
  <c r="F9" i="2"/>
  <c r="F16" i="2"/>
  <c r="P95" i="36"/>
  <c r="L52" i="2"/>
  <c r="F36" i="2"/>
  <c r="F28" i="2"/>
  <c r="F40" i="2"/>
  <c r="F34" i="2"/>
  <c r="G40" i="2"/>
  <c r="F29" i="2"/>
  <c r="F33" i="2"/>
  <c r="F31" i="2"/>
  <c r="F32" i="2"/>
  <c r="E16" i="2"/>
  <c r="E19" i="2"/>
  <c r="E14" i="2"/>
  <c r="E12" i="2"/>
  <c r="F11" i="2"/>
  <c r="F10" i="2"/>
  <c r="L58" i="2"/>
  <c r="L51" i="2"/>
  <c r="L55" i="2"/>
  <c r="L57" i="2"/>
  <c r="L50" i="2"/>
  <c r="L49" i="2"/>
  <c r="M60" i="2"/>
  <c r="L56" i="2"/>
  <c r="L48" i="2"/>
  <c r="L53" i="2"/>
  <c r="L35" i="2"/>
  <c r="G20" i="2"/>
  <c r="E10" i="2"/>
  <c r="E17" i="2"/>
  <c r="E9" i="2"/>
  <c r="E13" i="2"/>
  <c r="O20" i="2"/>
  <c r="L30" i="2"/>
  <c r="P61" i="36"/>
  <c r="Q40" i="2" l="1"/>
  <c r="K40" i="2"/>
  <c r="K60" i="2"/>
  <c r="K20" i="2"/>
  <c r="Q20" i="2"/>
  <c r="F20" i="2"/>
  <c r="L20" i="2"/>
  <c r="L60" i="2"/>
  <c r="L40" i="2"/>
  <c r="E20" i="2"/>
  <c r="L95" i="46" l="1"/>
  <c r="J95" i="46"/>
  <c r="N95" i="46"/>
  <c r="P95" i="46" s="1"/>
  <c r="D60" i="2"/>
  <c r="C60" i="2"/>
  <c r="E50" i="2" l="1"/>
  <c r="E47" i="2"/>
  <c r="F53" i="2"/>
  <c r="F47" i="2"/>
  <c r="G53" i="2"/>
  <c r="E53" i="2"/>
  <c r="F54" i="2"/>
  <c r="F51" i="2"/>
  <c r="F50" i="2"/>
  <c r="G60" i="2"/>
  <c r="E58" i="2"/>
  <c r="E51" i="2"/>
  <c r="O60" i="2"/>
  <c r="E48" i="2"/>
  <c r="P60" i="2"/>
  <c r="F48" i="2"/>
  <c r="P53" i="2"/>
  <c r="F57" i="2"/>
  <c r="F58" i="2"/>
  <c r="F55" i="2"/>
  <c r="F56" i="2"/>
  <c r="F59" i="2"/>
  <c r="E55" i="2"/>
  <c r="E54" i="2"/>
  <c r="E56" i="2"/>
  <c r="E52" i="2"/>
  <c r="E59" i="2"/>
  <c r="E49" i="2"/>
  <c r="O53" i="2"/>
  <c r="F52" i="2"/>
  <c r="F49" i="2"/>
  <c r="E57" i="2"/>
  <c r="Q60" i="2" l="1"/>
  <c r="F60" i="2"/>
  <c r="E60" i="2"/>
  <c r="Q53" i="2"/>
</calcChain>
</file>

<file path=xl/sharedStrings.xml><?xml version="1.0" encoding="utf-8"?>
<sst xmlns="http://schemas.openxmlformats.org/spreadsheetml/2006/main" count="2030" uniqueCount="239">
  <si>
    <t>D</t>
  </si>
  <si>
    <t>HL</t>
  </si>
  <si>
    <t>Intra UE</t>
  </si>
  <si>
    <t>Intra + Extra UE</t>
  </si>
  <si>
    <t>Vinho com DO</t>
  </si>
  <si>
    <t>Vinho com IG</t>
  </si>
  <si>
    <t>Vinho</t>
  </si>
  <si>
    <t>Porto</t>
  </si>
  <si>
    <t>Madeira</t>
  </si>
  <si>
    <t>Outros</t>
  </si>
  <si>
    <t>Vinhos Espumantes e Espumosos</t>
  </si>
  <si>
    <t>Outros Vinhos e Mostos</t>
  </si>
  <si>
    <t>Total</t>
  </si>
  <si>
    <t>Estrutura (%)</t>
  </si>
  <si>
    <t>Estrutura</t>
  </si>
  <si>
    <t>Extra UE</t>
  </si>
  <si>
    <t>Destino</t>
  </si>
  <si>
    <t>OUTROS DESTINOS</t>
  </si>
  <si>
    <t>TOTAL</t>
  </si>
  <si>
    <t>1.000 €</t>
  </si>
  <si>
    <t>Europa Comunitária</t>
  </si>
  <si>
    <t>Países Terceiros</t>
  </si>
  <si>
    <t>Preço Médio (€ / l)</t>
  </si>
  <si>
    <t>%</t>
  </si>
  <si>
    <t>Exportações por Tipo de Produto</t>
  </si>
  <si>
    <t>Análise Estatistica do Comércio Internacional de Vinho</t>
  </si>
  <si>
    <t>0 - Nota Introdutória</t>
  </si>
  <si>
    <t>Nota</t>
  </si>
  <si>
    <t>Todos os dados constantes no ficheiro têm como Fonte o Instituto Nacional de Estatistica (INE), pelo que os dados relativos ao Vinho com DOP Porto e Madeira podem diferir dos dados divulgados pelo Instituto dos Vinhos Douro e Porto, IP (IVDP, IP) e Instituto do Vinho, Bordado e do Artesanato da Madeira, IP (IVBAM, IP).</t>
  </si>
  <si>
    <t>Branco</t>
  </si>
  <si>
    <t>Tinto</t>
  </si>
  <si>
    <t>Evolução das Exportações com Destino a uma Seleção de Mercados (NC 2204)</t>
  </si>
  <si>
    <t>2014 - Dados Definitivos</t>
  </si>
  <si>
    <t>Até 2 Litros</t>
  </si>
  <si>
    <r>
      <rPr>
        <b/>
        <sz val="11"/>
        <color indexed="9"/>
        <rFont val="Symbol"/>
        <family val="1"/>
        <charset val="2"/>
      </rPr>
      <t xml:space="preserve">D </t>
    </r>
    <r>
      <rPr>
        <b/>
        <sz val="11"/>
        <color indexed="9"/>
        <rFont val="Calibri"/>
        <family val="2"/>
      </rPr>
      <t>2017 / 2016</t>
    </r>
  </si>
  <si>
    <t>2017/2016</t>
  </si>
  <si>
    <t>Superior a 10 Litros</t>
  </si>
  <si>
    <t>Superior a 2 até 10 Litros</t>
  </si>
  <si>
    <t>Vinho (ex-mesa)</t>
  </si>
  <si>
    <t>Vinho com Indicação de Casta</t>
  </si>
  <si>
    <t>jan - mar</t>
  </si>
  <si>
    <t>Evolução das Exportações de Vinho (ex-vinho de mesa) com Destino a uma Seleção de Mercados</t>
  </si>
  <si>
    <t>Superior a 2 litros até 10 litros</t>
  </si>
  <si>
    <t>Superior a 2 litros</t>
  </si>
  <si>
    <t>Até 2 litros</t>
  </si>
  <si>
    <t>Superior a 10 litros</t>
  </si>
  <si>
    <t>Evolução das Exportações de Vinho com DOP + Vinho com IGP + Vinho (ex-mesa) por Cor e Acondicionamento</t>
  </si>
  <si>
    <t>€ / Litro</t>
  </si>
  <si>
    <t>Evolução Recente da Balança Comercial (1.000 €)</t>
  </si>
  <si>
    <t xml:space="preserve">Evolução anual </t>
  </si>
  <si>
    <t>Exportações (1)</t>
  </si>
  <si>
    <t>Intra+ Extra</t>
  </si>
  <si>
    <t>INTA</t>
  </si>
  <si>
    <t>Extra</t>
  </si>
  <si>
    <t>TVH</t>
  </si>
  <si>
    <t>Importações (2)</t>
  </si>
  <si>
    <t>jan</t>
  </si>
  <si>
    <t>fev</t>
  </si>
  <si>
    <t>Saldo [ (1)-(2) ]</t>
  </si>
  <si>
    <t>mar</t>
  </si>
  <si>
    <t>abr</t>
  </si>
  <si>
    <t>Cobertura [ (1) / (2) ]</t>
  </si>
  <si>
    <t>mai</t>
  </si>
  <si>
    <t>jun</t>
  </si>
  <si>
    <t>jul</t>
  </si>
  <si>
    <t>ago</t>
  </si>
  <si>
    <t>set</t>
  </si>
  <si>
    <t>out</t>
  </si>
  <si>
    <t>nov</t>
  </si>
  <si>
    <t>dez</t>
  </si>
  <si>
    <t>TVH - Taxa de Variação Homóloga</t>
  </si>
  <si>
    <t>Importação</t>
  </si>
  <si>
    <t>Exportação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</si>
  <si>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</si>
  <si>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</si>
  <si>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</si>
  <si>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</si>
  <si>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</si>
  <si>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</si>
  <si>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</si>
  <si>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</si>
  <si>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</si>
  <si>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</si>
  <si>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</si>
  <si>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</si>
  <si>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1ª Trim</t>
  </si>
  <si>
    <t>2º Trim</t>
  </si>
  <si>
    <t>3º Trim</t>
  </si>
  <si>
    <t>4º Trim</t>
  </si>
  <si>
    <t>mês</t>
  </si>
  <si>
    <t>Mês</t>
  </si>
  <si>
    <t xml:space="preserve">             </t>
  </si>
  <si>
    <t>Evolução das Exportações de Vinho (NC 2204) por Mercado / Acondicionamento</t>
  </si>
  <si>
    <t>Evolução das Exportações de Vinho (ex-mesa) por Mercado / Acondicionamento</t>
  </si>
  <si>
    <t>Evolução das Exportações de Vinhos Espumantes e Espumosos por Mercado</t>
  </si>
  <si>
    <t>Evolução das Exportações de Vinhos Espumantes e Espumosos com Destino a uma Seleção de Mercados</t>
  </si>
  <si>
    <t>2016 -  Dados Definitivos</t>
  </si>
  <si>
    <t>3. Evolução Mensal e Timestral das Importações</t>
  </si>
  <si>
    <t>2 - Evolução  Mensal e Trimestral das Exportações</t>
  </si>
  <si>
    <t>Evolução  Mensal e Trimestral das Exportações</t>
  </si>
  <si>
    <t>Evolução  Mensal e Trimestral das Importações</t>
  </si>
  <si>
    <t>4 - Exportações por Tipo de Produto</t>
  </si>
  <si>
    <t>1 - Evolução Recente da Balança Comercial (1.000 €)</t>
  </si>
  <si>
    <t>2017 - Dados Definitivos</t>
  </si>
  <si>
    <t>Peso</t>
  </si>
  <si>
    <t xml:space="preserve">Peso </t>
  </si>
  <si>
    <t>2015 - Ddados Definitivos Revistos</t>
  </si>
  <si>
    <t>6 - Evolução das Exportações de Vinho (NC 2204) por Mercado / Acondicionamento</t>
  </si>
  <si>
    <t>8 - Evolução das Exportações com Destino a uma Selecção de Mercados</t>
  </si>
  <si>
    <t>19 - Evolução das Exportações de Vinho ( ex-vinho mesa) por Mercado / Acondicionamento</t>
  </si>
  <si>
    <t>20 - Evolução das Exportações de Vinho (ex-vinho mesa) com Destino a uma Seleção de Mercados</t>
  </si>
  <si>
    <t>21- Evolução das Exportações de Vinhos Espumantes e Espumosos por Mercado</t>
  </si>
  <si>
    <t>22 - Evolução das Exportações de Vinhos Espumantes e Espumosos com Destino a uma Seleção de Mercados</t>
  </si>
  <si>
    <t>2019 - Dados Definitivos</t>
  </si>
  <si>
    <t>2018 - Dados Definitivos</t>
  </si>
  <si>
    <t>Vinho Certificado</t>
  </si>
  <si>
    <t>2020 - Dados Definitivos - 9 de setembro</t>
  </si>
  <si>
    <t>10 - Evolução das Exportações de Vinho com DO + IG + Vinho ( ex-vinho mesa) por Mercado / Acondicionamento</t>
  </si>
  <si>
    <t>11 - Evolução das Exportações de Vinho com DO + Vinho com IG + Vinho (ex-vinho mesa) com Destino a uma Selecção de Mercados</t>
  </si>
  <si>
    <t>12 - Evolução das Exportações de Vinho com DO + IG por Mercado / Acondicionamento</t>
  </si>
  <si>
    <t>13 - Evolução das Exportações de Vinho com DO + Vinho com IG com Destino a uma Selecção de Mercados</t>
  </si>
  <si>
    <t>14 - Evolução das Exportações de Vinho com DO por Mercado / Acondicionamento</t>
  </si>
  <si>
    <t>15 - Evolução das Exportações de Vinho com DO com Destino a uma Selecção de Mercados</t>
  </si>
  <si>
    <t>16 - Evolução das Exportações de Vinho com DO Vinho Verde -  Branco e Acondicionamento até 2 litros - com Destino a uma Seleção de Mercados</t>
  </si>
  <si>
    <t>17 - Evolução das Exportações de Vinho com IG por Mercado / Acondicionamento</t>
  </si>
  <si>
    <t>18 - Evolução das Exportações de Vinho com IG com Destino a uma Seleção de Mercados</t>
  </si>
  <si>
    <t>23 - Evolução das Exportações de Vinho Licoroso com DO Porto por Mercado</t>
  </si>
  <si>
    <t>24 - Evolução das Exportações de Vinho Licoroso com DO Porto com Destino a uma Seleção de Mercados</t>
  </si>
  <si>
    <t>25 - Evolução das Exportações de Vinho Licoroso com DO Madeira por Mercado</t>
  </si>
  <si>
    <t>26 - Evolução das Exportações de Vinho Licoroso com DO Madeira com Destino a uma Seleção de Mercados</t>
  </si>
  <si>
    <t>Vinho Licoroso com DO / IG</t>
  </si>
  <si>
    <t>Vinho Licoroso sem DO / IG</t>
  </si>
  <si>
    <t>Evolução das Exportações de Vinho com DO + IG + Vinho (ex-mesa) por Mercado / Acondicionamento</t>
  </si>
  <si>
    <t>Evolução das Exportações de Vinho com DO + Vinho com IG + Vinho (ex-mesa) com Destino a uma Seleção de Mercados</t>
  </si>
  <si>
    <t>Evolução das Exportações de Vinho com DO + IG por Mercado / Acondicionamento</t>
  </si>
  <si>
    <t>Evolução das Exportações de Vinho com DO + Vinho com IG  com Destino a uma Seleção de Mercados</t>
  </si>
  <si>
    <t>Evolução das Exportações de Vinho com DO por Mercado / Acondicionamento</t>
  </si>
  <si>
    <t>Evolução das Exportações de Vinho com DO Vinho Verde -  Branco e Acondicionamento até 2 litros - com Destino a uma Seleção de Mercados</t>
  </si>
  <si>
    <t>Evolução das Exportações de Vinho com IG por Mercado / Acondicionamento</t>
  </si>
  <si>
    <t>Evolução das Exportações de Vinho com IG com Destino a uma Seleção de Mercados</t>
  </si>
  <si>
    <t>Evolução das Exportações de Vinho Licoroso com DO Porto com Destino a uma Seleção de Mercados</t>
  </si>
  <si>
    <t>Evolução das Exportações de Vinho Licoroso com DO Porto por Mercado</t>
  </si>
  <si>
    <t>Evolução das Exportações de Vinho Licoroso com DO Madeira por Mercado</t>
  </si>
  <si>
    <t>Evolução das Exportações de Vinho Licoroso com DO Madeira com Destino a uma Seleção de Mercados</t>
  </si>
  <si>
    <t>Evolução das Exportações de Vinho com DO com Destino a uma Seleção de Mercados</t>
  </si>
  <si>
    <t>2021  - Dados Definitivos - 09-08-2022</t>
  </si>
  <si>
    <t>2007/2022</t>
  </si>
  <si>
    <t>Ano Móvel</t>
  </si>
  <si>
    <t>D       2023/2022</t>
  </si>
  <si>
    <t>2023 /2022</t>
  </si>
  <si>
    <t>2023 / 2022</t>
  </si>
  <si>
    <t>2023/2022</t>
  </si>
  <si>
    <t>jan-mar</t>
  </si>
  <si>
    <t>abr 201 a mar 2022</t>
  </si>
  <si>
    <t>abr 22 a mar 2023</t>
  </si>
  <si>
    <t>Exportações por Tipo de Produto - março 2023 vs março 2022</t>
  </si>
  <si>
    <t>Evolução das Exportações de Vinho (NC 2204) por Mercado / Acondicionamento - março 2023 vs março 2022</t>
  </si>
  <si>
    <t>Evolução das Exportações com Destino a uma Seleção de Mercados (NC 2204) - março 2023 vs março 2022</t>
  </si>
  <si>
    <t>março 2023 versus março 2022</t>
  </si>
  <si>
    <t>5 - Exportações por Tipo de produto - março 2023 vs março 2022</t>
  </si>
  <si>
    <t>7 - Evolução das Exportações de Vinho (NC 2204) por Mercado / Acondicionamento - março 2023 vs março 2022</t>
  </si>
  <si>
    <t>9 - Evolução das Exportações com Destino a uma Selecção de Mercado - março  2023 vs março 2022</t>
  </si>
  <si>
    <t>E.U.AMERICA</t>
  </si>
  <si>
    <t>FRANCA</t>
  </si>
  <si>
    <t>BRASIL</t>
  </si>
  <si>
    <t>REINO UNIDO</t>
  </si>
  <si>
    <t>ANGOLA</t>
  </si>
  <si>
    <t>CANADA</t>
  </si>
  <si>
    <t>ALEMANHA</t>
  </si>
  <si>
    <t>PAISES BAIXOS</t>
  </si>
  <si>
    <t>SUICA</t>
  </si>
  <si>
    <t>BELGICA</t>
  </si>
  <si>
    <t>POLONIA</t>
  </si>
  <si>
    <t>SUECIA</t>
  </si>
  <si>
    <t>ESPANHA</t>
  </si>
  <si>
    <t>DINAMARCA</t>
  </si>
  <si>
    <t>LUXEMBURGO</t>
  </si>
  <si>
    <t>NORUEGA</t>
  </si>
  <si>
    <t>FINLANDIA</t>
  </si>
  <si>
    <t>PAISES PT N/ DETERM.</t>
  </si>
  <si>
    <t>FEDERAÇÃO RUSSA</t>
  </si>
  <si>
    <t>GUINE BISSAU</t>
  </si>
  <si>
    <t>JAPAO</t>
  </si>
  <si>
    <t>CHINA</t>
  </si>
  <si>
    <t>ITALIA</t>
  </si>
  <si>
    <t>LETONIA</t>
  </si>
  <si>
    <t>COREIA DO SUL</t>
  </si>
  <si>
    <t>IRLANDA</t>
  </si>
  <si>
    <t>REP. CHECA</t>
  </si>
  <si>
    <t>ESTONIA</t>
  </si>
  <si>
    <t>AUSTRIA</t>
  </si>
  <si>
    <t>LITUANIA</t>
  </si>
  <si>
    <t>ROMENIA</t>
  </si>
  <si>
    <t>REINO UNIDO (IRLANDA DO NORTE)</t>
  </si>
  <si>
    <t>CHIPRE</t>
  </si>
  <si>
    <t>REP. ESLOVACA</t>
  </si>
  <si>
    <t>HUNGRIA</t>
  </si>
  <si>
    <t>MOCAMBIQUE</t>
  </si>
  <si>
    <t>SUAZILANDIA</t>
  </si>
  <si>
    <t>UCRANIA</t>
  </si>
  <si>
    <t>MACAU</t>
  </si>
  <si>
    <t>CABO VERDE</t>
  </si>
  <si>
    <t>SINGAPURA</t>
  </si>
  <si>
    <t>AUSTRALIA</t>
  </si>
  <si>
    <t>S.TOME PRINCIPE</t>
  </si>
  <si>
    <t>ISRAEL</t>
  </si>
  <si>
    <t>EMIRATOS ARABES</t>
  </si>
  <si>
    <t>MEXICO</t>
  </si>
  <si>
    <t>TURQUIA</t>
  </si>
  <si>
    <t>TAIWAN</t>
  </si>
  <si>
    <t>FILIPINAS</t>
  </si>
  <si>
    <t>MALTA</t>
  </si>
  <si>
    <t>BIELORRUSSIA</t>
  </si>
  <si>
    <t>BULGARIA</t>
  </si>
  <si>
    <t>PARAGUAI</t>
  </si>
  <si>
    <t>COLOMBIA</t>
  </si>
  <si>
    <t>VENEZUELA</t>
  </si>
  <si>
    <t>URUGUAI</t>
  </si>
  <si>
    <t>ANDORRA</t>
  </si>
  <si>
    <t>ISLANDIA</t>
  </si>
  <si>
    <t>GANA</t>
  </si>
  <si>
    <t>GRECIA</t>
  </si>
  <si>
    <t>MARROCOS</t>
  </si>
  <si>
    <t>GUINE EQUATORIAL</t>
  </si>
  <si>
    <t>INDIA</t>
  </si>
  <si>
    <t>NOVA ZELANDIA</t>
  </si>
  <si>
    <t>EQUADOR</t>
  </si>
  <si>
    <t>NIGERIA</t>
  </si>
  <si>
    <t>PROV/ABAST.BORDO PT</t>
  </si>
  <si>
    <t>INDONESIA</t>
  </si>
  <si>
    <t>HONG-KONG</t>
  </si>
  <si>
    <t>COSTA DO MARFIM</t>
  </si>
  <si>
    <t>ARGENTINA</t>
  </si>
  <si>
    <t>TIMOR LESTE</t>
  </si>
  <si>
    <t>CURAÇAU</t>
  </si>
  <si>
    <t>SÃO BARTOLOMEU</t>
  </si>
  <si>
    <t>ARUBA</t>
  </si>
  <si>
    <t>AFRICA DO SUL</t>
  </si>
  <si>
    <t>2022 - Dados Preliminares a 10-05-2023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</si>
</sst>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0.0%"/>
    <numFmt numFmtId="165" formatCode="0.0"/>
    <numFmt numFmtId="166" formatCode="#,##0.0"/>
  </numFmts>
  <fonts count="20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0"/>
      <name val="Symbol"/>
      <family val="1"/>
      <charset val="2"/>
    </font>
    <font>
      <b/>
      <i/>
      <sz val="11"/>
      <color theme="1"/>
      <name val="Calibri"/>
      <family val="2"/>
    </font>
    <font>
      <b/>
      <sz val="12"/>
      <color rgb="FF002060"/>
      <name val="Calibri"/>
      <family val="2"/>
    </font>
    <font>
      <b/>
      <sz val="9"/>
      <color theme="0"/>
      <name val="Symbol"/>
      <family val="1"/>
      <charset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8">
    <border>
      <left/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  <border>
      <left style="medium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0"/>
      </left>
      <right/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/>
      <diagonal/>
    </border>
    <border>
      <left/>
      <right/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0"/>
      </right>
      <top style="medium">
        <color theme="8" tint="-0.24994659260841701"/>
      </top>
      <bottom style="thin">
        <color theme="0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 style="medium">
        <color theme="8" tint="-0.24994659260841701"/>
      </right>
      <top/>
      <bottom/>
      <diagonal/>
    </border>
    <border>
      <left style="medium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 style="medium">
        <color theme="8" tint="-0.24994659260841701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medium">
        <color theme="0"/>
      </right>
      <top/>
      <bottom/>
      <diagonal/>
    </border>
    <border>
      <left style="medium">
        <color theme="8" tint="-0.24994659260841701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/>
      </right>
      <top/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thin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/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/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8" tint="-0.24994659260841701"/>
      </bottom>
      <diagonal/>
    </border>
    <border>
      <left/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0"/>
      </right>
      <top style="thin">
        <color theme="0"/>
      </top>
      <bottom style="medium">
        <color theme="8" tint="-0.24994659260841701"/>
      </bottom>
      <diagonal/>
    </border>
    <border>
      <left style="thin">
        <color theme="0"/>
      </left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364">
    <xf numFmtId="0" fontId="0" fillId="0" borderId="0" xfId="0"/>
    <xf numFmtId="0" fontId="8" fillId="0" borderId="0" xfId="0" applyFont="1"/>
    <xf numFmtId="164" fontId="0" fillId="0" borderId="0" xfId="0" applyNumberFormat="1"/>
    <xf numFmtId="0" fontId="10" fillId="0" borderId="0" xfId="0" applyFont="1"/>
    <xf numFmtId="0" fontId="11" fillId="0" borderId="0" xfId="0" applyFont="1"/>
    <xf numFmtId="0" fontId="7" fillId="0" borderId="0" xfId="1"/>
    <xf numFmtId="0" fontId="0" fillId="0" borderId="0" xfId="0" applyAlignment="1">
      <alignment vertical="top" wrapText="1"/>
    </xf>
    <xf numFmtId="0" fontId="12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4" xfId="0" applyNumberFormat="1" applyBorder="1"/>
    <xf numFmtId="0" fontId="8" fillId="0" borderId="6" xfId="0" applyFont="1" applyBorder="1"/>
    <xf numFmtId="0" fontId="8" fillId="0" borderId="7" xfId="0" applyFont="1" applyBorder="1"/>
    <xf numFmtId="164" fontId="8" fillId="0" borderId="7" xfId="0" applyNumberFormat="1" applyFont="1" applyBorder="1"/>
    <xf numFmtId="0" fontId="10" fillId="0" borderId="9" xfId="0" applyFont="1" applyBorder="1"/>
    <xf numFmtId="0" fontId="9" fillId="2" borderId="2" xfId="0" applyFont="1" applyFill="1" applyBorder="1" applyAlignment="1">
      <alignment horizontal="center"/>
    </xf>
    <xf numFmtId="3" fontId="8" fillId="0" borderId="6" xfId="0" applyNumberFormat="1" applyFont="1" applyBorder="1"/>
    <xf numFmtId="3" fontId="8" fillId="0" borderId="8" xfId="0" applyNumberFormat="1" applyFont="1" applyBorder="1"/>
    <xf numFmtId="3" fontId="0" fillId="0" borderId="2" xfId="0" applyNumberFormat="1" applyBorder="1"/>
    <xf numFmtId="3" fontId="0" fillId="0" borderId="1" xfId="0" applyNumberFormat="1" applyBorder="1"/>
    <xf numFmtId="3" fontId="0" fillId="0" borderId="3" xfId="0" applyNumberFormat="1" applyBorder="1"/>
    <xf numFmtId="3" fontId="0" fillId="0" borderId="5" xfId="0" applyNumberFormat="1" applyBorder="1"/>
    <xf numFmtId="0" fontId="10" fillId="0" borderId="12" xfId="0" applyFont="1" applyBorder="1"/>
    <xf numFmtId="2" fontId="8" fillId="0" borderId="3" xfId="0" applyNumberFormat="1" applyFont="1" applyBorder="1"/>
    <xf numFmtId="0" fontId="9" fillId="2" borderId="3" xfId="0" applyFont="1" applyFill="1" applyBorder="1" applyAlignment="1">
      <alignment horizontal="center"/>
    </xf>
    <xf numFmtId="6" fontId="9" fillId="2" borderId="4" xfId="0" applyNumberFormat="1" applyFont="1" applyFill="1" applyBorder="1" applyAlignment="1">
      <alignment horizontal="center"/>
    </xf>
    <xf numFmtId="2" fontId="0" fillId="0" borderId="2" xfId="0" applyNumberFormat="1" applyBorder="1"/>
    <xf numFmtId="2" fontId="0" fillId="0" borderId="0" xfId="0" applyNumberFormat="1"/>
    <xf numFmtId="2" fontId="8" fillId="0" borderId="6" xfId="0" applyNumberFormat="1" applyFont="1" applyBorder="1"/>
    <xf numFmtId="0" fontId="4" fillId="0" borderId="0" xfId="0" applyFont="1"/>
    <xf numFmtId="3" fontId="10" fillId="0" borderId="2" xfId="0" applyNumberFormat="1" applyFont="1" applyBorder="1"/>
    <xf numFmtId="0" fontId="0" fillId="0" borderId="15" xfId="0" applyBorder="1"/>
    <xf numFmtId="0" fontId="10" fillId="0" borderId="16" xfId="0" applyFont="1" applyBorder="1"/>
    <xf numFmtId="0" fontId="0" fillId="0" borderId="0" xfId="0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19" xfId="0" applyNumberFormat="1" applyBorder="1"/>
    <xf numFmtId="2" fontId="0" fillId="0" borderId="2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4" fillId="0" borderId="0" xfId="0" applyFont="1"/>
    <xf numFmtId="2" fontId="8" fillId="0" borderId="12" xfId="0" applyNumberFormat="1" applyFont="1" applyBorder="1"/>
    <xf numFmtId="2" fontId="8" fillId="0" borderId="9" xfId="0" applyNumberFormat="1" applyFont="1" applyBorder="1"/>
    <xf numFmtId="164" fontId="10" fillId="0" borderId="9" xfId="0" applyNumberFormat="1" applyFont="1" applyBorder="1"/>
    <xf numFmtId="0" fontId="10" fillId="0" borderId="2" xfId="0" applyFont="1" applyBorder="1"/>
    <xf numFmtId="164" fontId="10" fillId="0" borderId="0" xfId="0" applyNumberFormat="1" applyFont="1"/>
    <xf numFmtId="0" fontId="8" fillId="0" borderId="4" xfId="0" applyFont="1" applyBorder="1"/>
    <xf numFmtId="164" fontId="5" fillId="0" borderId="18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23" xfId="0" applyNumberFormat="1" applyFont="1" applyBorder="1"/>
    <xf numFmtId="164" fontId="5" fillId="0" borderId="29" xfId="0" applyNumberFormat="1" applyFont="1" applyBorder="1"/>
    <xf numFmtId="164" fontId="5" fillId="0" borderId="17" xfId="0" applyNumberFormat="1" applyFont="1" applyBorder="1"/>
    <xf numFmtId="0" fontId="8" fillId="0" borderId="1" xfId="0" applyFont="1" applyBorder="1" applyAlignment="1">
      <alignment horizontal="center"/>
    </xf>
    <xf numFmtId="164" fontId="5" fillId="0" borderId="30" xfId="0" applyNumberFormat="1" applyFont="1" applyBorder="1"/>
    <xf numFmtId="164" fontId="5" fillId="0" borderId="32" xfId="0" applyNumberFormat="1" applyFont="1" applyBorder="1"/>
    <xf numFmtId="164" fontId="5" fillId="0" borderId="34" xfId="0" applyNumberFormat="1" applyFont="1" applyBorder="1"/>
    <xf numFmtId="164" fontId="5" fillId="0" borderId="35" xfId="0" applyNumberFormat="1" applyFont="1" applyBorder="1"/>
    <xf numFmtId="164" fontId="5" fillId="0" borderId="28" xfId="0" applyNumberFormat="1" applyFont="1" applyBorder="1"/>
    <xf numFmtId="2" fontId="8" fillId="0" borderId="4" xfId="0" applyNumberFormat="1" applyFont="1" applyBorder="1"/>
    <xf numFmtId="2" fontId="0" fillId="0" borderId="12" xfId="0" applyNumberFormat="1" applyBorder="1"/>
    <xf numFmtId="2" fontId="0" fillId="0" borderId="9" xfId="0" applyNumberFormat="1" applyBorder="1"/>
    <xf numFmtId="2" fontId="9" fillId="0" borderId="3" xfId="0" applyNumberFormat="1" applyFont="1" applyBorder="1"/>
    <xf numFmtId="164" fontId="9" fillId="0" borderId="17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0" fillId="0" borderId="9" xfId="0" applyBorder="1" applyAlignment="1">
      <alignment horizontal="left" indent="1"/>
    </xf>
    <xf numFmtId="0" fontId="0" fillId="0" borderId="9" xfId="0" applyBorder="1"/>
    <xf numFmtId="0" fontId="8" fillId="0" borderId="6" xfId="0" applyFont="1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3" xfId="0" applyFont="1" applyBorder="1"/>
    <xf numFmtId="0" fontId="0" fillId="0" borderId="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3" fontId="0" fillId="0" borderId="12" xfId="0" applyNumberFormat="1" applyBorder="1"/>
    <xf numFmtId="3" fontId="0" fillId="0" borderId="13" xfId="0" applyNumberFormat="1" applyBorder="1"/>
    <xf numFmtId="164" fontId="5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31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2" fontId="9" fillId="0" borderId="10" xfId="0" applyNumberFormat="1" applyFont="1" applyBorder="1"/>
    <xf numFmtId="2" fontId="8" fillId="0" borderId="11" xfId="0" applyNumberFormat="1" applyFont="1" applyBorder="1"/>
    <xf numFmtId="164" fontId="9" fillId="0" borderId="29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2" fontId="9" fillId="0" borderId="19" xfId="0" applyNumberFormat="1" applyFont="1" applyBorder="1"/>
    <xf numFmtId="2" fontId="8" fillId="0" borderId="20" xfId="0" applyNumberFormat="1" applyFont="1" applyBorder="1"/>
    <xf numFmtId="164" fontId="9" fillId="0" borderId="28" xfId="0" applyNumberFormat="1" applyFont="1" applyBorder="1" applyAlignment="1">
      <alignment horizontal="center"/>
    </xf>
    <xf numFmtId="2" fontId="8" fillId="0" borderId="22" xfId="0" applyNumberFormat="1" applyFont="1" applyBorder="1"/>
    <xf numFmtId="2" fontId="8" fillId="0" borderId="21" xfId="0" applyNumberFormat="1" applyFont="1" applyBorder="1"/>
    <xf numFmtId="164" fontId="5" fillId="0" borderId="3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0" fillId="0" borderId="20" xfId="0" applyBorder="1"/>
    <xf numFmtId="0" fontId="6" fillId="0" borderId="0" xfId="0" applyFont="1"/>
    <xf numFmtId="164" fontId="5" fillId="0" borderId="1" xfId="0" applyNumberFormat="1" applyFont="1" applyBorder="1"/>
    <xf numFmtId="164" fontId="0" fillId="0" borderId="42" xfId="0" applyNumberFormat="1" applyBorder="1"/>
    <xf numFmtId="0" fontId="0" fillId="0" borderId="45" xfId="0" applyBorder="1"/>
    <xf numFmtId="3" fontId="6" fillId="0" borderId="0" xfId="0" applyNumberFormat="1" applyFont="1"/>
    <xf numFmtId="0" fontId="0" fillId="0" borderId="43" xfId="0" applyBorder="1"/>
    <xf numFmtId="6" fontId="8" fillId="0" borderId="0" xfId="0" applyNumberFormat="1" applyFont="1" applyAlignment="1">
      <alignment horizontal="right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9" xfId="0" applyBorder="1"/>
    <xf numFmtId="3" fontId="0" fillId="0" borderId="20" xfId="0" applyNumberFormat="1" applyBorder="1"/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3" fontId="0" fillId="0" borderId="32" xfId="0" applyNumberFormat="1" applyBorder="1"/>
    <xf numFmtId="0" fontId="0" fillId="0" borderId="36" xfId="0" applyBorder="1"/>
    <xf numFmtId="3" fontId="0" fillId="0" borderId="34" xfId="0" applyNumberFormat="1" applyBorder="1"/>
    <xf numFmtId="0" fontId="0" fillId="0" borderId="34" xfId="0" applyBorder="1"/>
    <xf numFmtId="3" fontId="0" fillId="0" borderId="0" xfId="0" applyNumberFormat="1"/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4" xfId="0" applyNumberFormat="1" applyBorder="1"/>
    <xf numFmtId="4" fontId="0" fillId="0" borderId="19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9" fillId="2" borderId="38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/>
    </xf>
    <xf numFmtId="0" fontId="9" fillId="2" borderId="52" xfId="0" applyFont="1" applyFill="1" applyBorder="1" applyAlignment="1">
      <alignment horizontal="center" vertical="center"/>
    </xf>
    <xf numFmtId="0" fontId="13" fillId="2" borderId="60" xfId="0" applyFont="1" applyFill="1" applyBorder="1" applyAlignment="1">
      <alignment horizontal="center"/>
    </xf>
    <xf numFmtId="0" fontId="9" fillId="2" borderId="61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9" fillId="2" borderId="66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9" fillId="2" borderId="72" xfId="0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/>
    </xf>
    <xf numFmtId="0" fontId="9" fillId="2" borderId="76" xfId="0" applyFont="1" applyFill="1" applyBorder="1" applyAlignment="1">
      <alignment horizontal="center"/>
    </xf>
    <xf numFmtId="0" fontId="9" fillId="2" borderId="79" xfId="0" applyFont="1" applyFill="1" applyBorder="1" applyAlignment="1">
      <alignment horizontal="center"/>
    </xf>
    <xf numFmtId="0" fontId="9" fillId="2" borderId="80" xfId="0" applyFont="1" applyFill="1" applyBorder="1" applyAlignment="1">
      <alignment horizontal="center"/>
    </xf>
    <xf numFmtId="3" fontId="0" fillId="0" borderId="24" xfId="0" applyNumberFormat="1" applyBorder="1"/>
    <xf numFmtId="3" fontId="10" fillId="0" borderId="24" xfId="0" applyNumberFormat="1" applyFont="1" applyBorder="1"/>
    <xf numFmtId="3" fontId="0" fillId="0" borderId="27" xfId="0" applyNumberFormat="1" applyBorder="1"/>
    <xf numFmtId="2" fontId="0" fillId="0" borderId="24" xfId="0" applyNumberFormat="1" applyBorder="1" applyAlignment="1">
      <alignment horizontal="center"/>
    </xf>
    <xf numFmtId="0" fontId="9" fillId="2" borderId="82" xfId="0" applyFont="1" applyFill="1" applyBorder="1" applyAlignment="1">
      <alignment horizontal="center"/>
    </xf>
    <xf numFmtId="3" fontId="8" fillId="0" borderId="31" xfId="0" applyNumberFormat="1" applyFont="1" applyBorder="1"/>
    <xf numFmtId="2" fontId="8" fillId="0" borderId="31" xfId="0" applyNumberFormat="1" applyFont="1" applyBorder="1"/>
    <xf numFmtId="3" fontId="0" fillId="0" borderId="33" xfId="0" applyNumberFormat="1" applyBorder="1"/>
    <xf numFmtId="3" fontId="8" fillId="0" borderId="31" xfId="0" applyNumberFormat="1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2" fontId="0" fillId="0" borderId="33" xfId="0" applyNumberFormat="1" applyBorder="1"/>
    <xf numFmtId="2" fontId="0" fillId="0" borderId="24" xfId="0" applyNumberFormat="1" applyBorder="1"/>
    <xf numFmtId="3" fontId="0" fillId="0" borderId="47" xfId="0" applyNumberFormat="1" applyBorder="1"/>
    <xf numFmtId="3" fontId="0" fillId="0" borderId="48" xfId="0" applyNumberFormat="1" applyBorder="1"/>
    <xf numFmtId="3" fontId="0" fillId="0" borderId="49" xfId="0" applyNumberFormat="1" applyBorder="1"/>
    <xf numFmtId="4" fontId="0" fillId="0" borderId="47" xfId="0" applyNumberFormat="1" applyBorder="1"/>
    <xf numFmtId="4" fontId="0" fillId="0" borderId="48" xfId="0" applyNumberFormat="1" applyBorder="1"/>
    <xf numFmtId="4" fontId="0" fillId="0" borderId="49" xfId="0" applyNumberFormat="1" applyBorder="1"/>
    <xf numFmtId="0" fontId="9" fillId="2" borderId="58" xfId="0" applyFont="1" applyFill="1" applyBorder="1" applyAlignment="1">
      <alignment horizontal="center"/>
    </xf>
    <xf numFmtId="0" fontId="9" fillId="2" borderId="83" xfId="0" applyFont="1" applyFill="1" applyBorder="1" applyAlignment="1">
      <alignment horizontal="center"/>
    </xf>
    <xf numFmtId="0" fontId="8" fillId="0" borderId="2" xfId="0" applyFont="1" applyBorder="1"/>
    <xf numFmtId="3" fontId="8" fillId="0" borderId="7" xfId="0" applyNumberFormat="1" applyFont="1" applyBorder="1"/>
    <xf numFmtId="3" fontId="8" fillId="0" borderId="35" xfId="0" applyNumberFormat="1" applyFont="1" applyBorder="1"/>
    <xf numFmtId="164" fontId="5" fillId="0" borderId="8" xfId="0" applyNumberFormat="1" applyFont="1" applyBorder="1"/>
    <xf numFmtId="164" fontId="5" fillId="0" borderId="14" xfId="0" applyNumberFormat="1" applyFont="1" applyBorder="1"/>
    <xf numFmtId="0" fontId="9" fillId="2" borderId="5" xfId="0" applyFont="1" applyFill="1" applyBorder="1" applyAlignment="1">
      <alignment horizontal="center"/>
    </xf>
    <xf numFmtId="3" fontId="0" fillId="0" borderId="6" xfId="0" applyNumberFormat="1" applyBorder="1"/>
    <xf numFmtId="3" fontId="0" fillId="0" borderId="84" xfId="0" applyNumberFormat="1" applyBorder="1"/>
    <xf numFmtId="3" fontId="0" fillId="0" borderId="7" xfId="0" applyNumberFormat="1" applyBorder="1"/>
    <xf numFmtId="0" fontId="0" fillId="0" borderId="7" xfId="0" applyBorder="1" applyAlignment="1">
      <alignment horizontal="center"/>
    </xf>
    <xf numFmtId="0" fontId="0" fillId="0" borderId="18" xfId="0" applyBorder="1"/>
    <xf numFmtId="4" fontId="0" fillId="0" borderId="6" xfId="0" applyNumberFormat="1" applyBorder="1"/>
    <xf numFmtId="4" fontId="0" fillId="0" borderId="84" xfId="0" applyNumberFormat="1" applyBorder="1"/>
    <xf numFmtId="0" fontId="9" fillId="2" borderId="6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0" borderId="20" xfId="0" applyFont="1" applyBorder="1"/>
    <xf numFmtId="0" fontId="10" fillId="0" borderId="14" xfId="0" applyFont="1" applyBorder="1"/>
    <xf numFmtId="0" fontId="14" fillId="0" borderId="19" xfId="0" applyFont="1" applyBorder="1"/>
    <xf numFmtId="3" fontId="10" fillId="0" borderId="19" xfId="0" applyNumberFormat="1" applyFont="1" applyBorder="1"/>
    <xf numFmtId="3" fontId="10" fillId="0" borderId="33" xfId="0" applyNumberFormat="1" applyFont="1" applyBorder="1"/>
    <xf numFmtId="164" fontId="17" fillId="0" borderId="18" xfId="0" applyNumberFormat="1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164" fontId="17" fillId="0" borderId="17" xfId="0" applyNumberFormat="1" applyFont="1" applyBorder="1"/>
    <xf numFmtId="2" fontId="5" fillId="0" borderId="3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2" fontId="17" fillId="0" borderId="24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36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0" fontId="5" fillId="0" borderId="6" xfId="0" applyFont="1" applyBorder="1" applyAlignment="1">
      <alignment horizontal="center"/>
    </xf>
    <xf numFmtId="3" fontId="0" fillId="0" borderId="88" xfId="0" applyNumberFormat="1" applyBorder="1"/>
    <xf numFmtId="3" fontId="0" fillId="0" borderId="89" xfId="0" applyNumberFormat="1" applyBorder="1"/>
    <xf numFmtId="3" fontId="0" fillId="0" borderId="90" xfId="0" applyNumberFormat="1" applyBorder="1"/>
    <xf numFmtId="0" fontId="8" fillId="0" borderId="0" xfId="0" applyFont="1" applyAlignment="1">
      <alignment horizontal="right"/>
    </xf>
    <xf numFmtId="164" fontId="17" fillId="0" borderId="28" xfId="0" applyNumberFormat="1" applyFont="1" applyBorder="1"/>
    <xf numFmtId="164" fontId="17" fillId="0" borderId="14" xfId="0" applyNumberFormat="1" applyFont="1" applyBorder="1"/>
    <xf numFmtId="164" fontId="17" fillId="0" borderId="5" xfId="0" applyNumberFormat="1" applyFont="1" applyBorder="1"/>
    <xf numFmtId="164" fontId="17" fillId="0" borderId="1" xfId="0" applyNumberFormat="1" applyFont="1" applyBorder="1"/>
    <xf numFmtId="3" fontId="0" fillId="0" borderId="25" xfId="0" applyNumberFormat="1" applyBorder="1"/>
    <xf numFmtId="3" fontId="10" fillId="0" borderId="15" xfId="0" applyNumberFormat="1" applyFont="1" applyBorder="1"/>
    <xf numFmtId="3" fontId="10" fillId="0" borderId="81" xfId="0" applyNumberFormat="1" applyFont="1" applyBorder="1"/>
    <xf numFmtId="3" fontId="8" fillId="0" borderId="3" xfId="0" applyNumberFormat="1" applyFont="1" applyBorder="1"/>
    <xf numFmtId="164" fontId="10" fillId="4" borderId="2" xfId="0" applyNumberFormat="1" applyFont="1" applyFill="1" applyBorder="1"/>
    <xf numFmtId="164" fontId="10" fillId="4" borderId="24" xfId="0" applyNumberFormat="1" applyFont="1" applyFill="1" applyBorder="1"/>
    <xf numFmtId="164" fontId="10" fillId="4" borderId="12" xfId="0" applyNumberFormat="1" applyFont="1" applyFill="1" applyBorder="1"/>
    <xf numFmtId="164" fontId="10" fillId="4" borderId="25" xfId="0" applyNumberFormat="1" applyFont="1" applyFill="1" applyBorder="1"/>
    <xf numFmtId="164" fontId="10" fillId="4" borderId="15" xfId="0" applyNumberFormat="1" applyFont="1" applyFill="1" applyBorder="1"/>
    <xf numFmtId="164" fontId="10" fillId="4" borderId="81" xfId="0" applyNumberFormat="1" applyFont="1" applyFill="1" applyBorder="1"/>
    <xf numFmtId="164" fontId="10" fillId="4" borderId="3" xfId="0" applyNumberFormat="1" applyFont="1" applyFill="1" applyBorder="1"/>
    <xf numFmtId="164" fontId="10" fillId="4" borderId="27" xfId="0" applyNumberFormat="1" applyFont="1" applyFill="1" applyBorder="1"/>
    <xf numFmtId="164" fontId="14" fillId="4" borderId="3" xfId="0" applyNumberFormat="1" applyFont="1" applyFill="1" applyBorder="1"/>
    <xf numFmtId="164" fontId="14" fillId="4" borderId="27" xfId="0" applyNumberFormat="1" applyFont="1" applyFill="1" applyBorder="1"/>
    <xf numFmtId="3" fontId="10" fillId="0" borderId="12" xfId="0" applyNumberFormat="1" applyFont="1" applyBorder="1"/>
    <xf numFmtId="3" fontId="10" fillId="0" borderId="25" xfId="0" applyNumberFormat="1" applyFont="1" applyBorder="1"/>
    <xf numFmtId="3" fontId="8" fillId="0" borderId="27" xfId="0" applyNumberFormat="1" applyFont="1" applyBorder="1"/>
    <xf numFmtId="164" fontId="18" fillId="4" borderId="2" xfId="0" applyNumberFormat="1" applyFont="1" applyFill="1" applyBorder="1"/>
    <xf numFmtId="164" fontId="18" fillId="4" borderId="24" xfId="0" applyNumberFormat="1" applyFont="1" applyFill="1" applyBorder="1"/>
    <xf numFmtId="164" fontId="18" fillId="4" borderId="12" xfId="0" applyNumberFormat="1" applyFont="1" applyFill="1" applyBorder="1"/>
    <xf numFmtId="164" fontId="18" fillId="4" borderId="25" xfId="0" applyNumberFormat="1" applyFont="1" applyFill="1" applyBorder="1"/>
    <xf numFmtId="164" fontId="18" fillId="4" borderId="15" xfId="0" applyNumberFormat="1" applyFont="1" applyFill="1" applyBorder="1"/>
    <xf numFmtId="164" fontId="18" fillId="4" borderId="81" xfId="0" applyNumberFormat="1" applyFont="1" applyFill="1" applyBorder="1"/>
    <xf numFmtId="164" fontId="18" fillId="4" borderId="3" xfId="0" applyNumberFormat="1" applyFont="1" applyFill="1" applyBorder="1"/>
    <xf numFmtId="164" fontId="18" fillId="4" borderId="27" xfId="0" applyNumberFormat="1" applyFont="1" applyFill="1" applyBorder="1"/>
    <xf numFmtId="164" fontId="19" fillId="4" borderId="3" xfId="0" applyNumberFormat="1" applyFont="1" applyFill="1" applyBorder="1"/>
    <xf numFmtId="164" fontId="19" fillId="4" borderId="27" xfId="0" applyNumberFormat="1" applyFont="1" applyFill="1" applyBorder="1"/>
    <xf numFmtId="2" fontId="0" fillId="0" borderId="25" xfId="0" applyNumberFormat="1" applyBorder="1" applyAlignment="1">
      <alignment horizontal="center"/>
    </xf>
    <xf numFmtId="2" fontId="0" fillId="0" borderId="10" xfId="0" applyNumberFormat="1" applyBorder="1"/>
    <xf numFmtId="2" fontId="0" fillId="0" borderId="26" xfId="0" applyNumberFormat="1" applyBorder="1" applyAlignment="1">
      <alignment horizontal="center"/>
    </xf>
    <xf numFmtId="2" fontId="0" fillId="0" borderId="3" xfId="0" applyNumberFormat="1" applyBorder="1"/>
    <xf numFmtId="2" fontId="0" fillId="0" borderId="27" xfId="0" applyNumberForma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14" fillId="4" borderId="7" xfId="0" applyNumberFormat="1" applyFont="1" applyFill="1" applyBorder="1"/>
    <xf numFmtId="164" fontId="14" fillId="4" borderId="31" xfId="0" applyNumberFormat="1" applyFont="1" applyFill="1" applyBorder="1"/>
    <xf numFmtId="164" fontId="10" fillId="4" borderId="19" xfId="0" applyNumberFormat="1" applyFont="1" applyFill="1" applyBorder="1"/>
    <xf numFmtId="164" fontId="10" fillId="4" borderId="33" xfId="0" applyNumberFormat="1" applyFont="1" applyFill="1" applyBorder="1"/>
    <xf numFmtId="164" fontId="10" fillId="4" borderId="0" xfId="0" applyNumberFormat="1" applyFont="1" applyFill="1"/>
    <xf numFmtId="164" fontId="18" fillId="4" borderId="0" xfId="0" applyNumberFormat="1" applyFont="1" applyFill="1"/>
    <xf numFmtId="164" fontId="10" fillId="4" borderId="4" xfId="0" applyNumberFormat="1" applyFont="1" applyFill="1" applyBorder="1"/>
    <xf numFmtId="164" fontId="10" fillId="4" borderId="20" xfId="0" applyNumberFormat="1" applyFont="1" applyFill="1" applyBorder="1"/>
    <xf numFmtId="164" fontId="14" fillId="4" borderId="6" xfId="0" applyNumberFormat="1" applyFont="1" applyFill="1" applyBorder="1" applyAlignment="1">
      <alignment horizontal="center"/>
    </xf>
    <xf numFmtId="164" fontId="14" fillId="4" borderId="31" xfId="0" applyNumberFormat="1" applyFont="1" applyFill="1" applyBorder="1" applyAlignment="1">
      <alignment horizontal="center"/>
    </xf>
    <xf numFmtId="9" fontId="14" fillId="4" borderId="7" xfId="0" applyNumberFormat="1" applyFont="1" applyFill="1" applyBorder="1"/>
    <xf numFmtId="9" fontId="14" fillId="4" borderId="31" xfId="0" applyNumberFormat="1" applyFont="1" applyFill="1" applyBorder="1"/>
    <xf numFmtId="164" fontId="14" fillId="4" borderId="6" xfId="0" applyNumberFormat="1" applyFont="1" applyFill="1" applyBorder="1"/>
    <xf numFmtId="164" fontId="18" fillId="4" borderId="33" xfId="0" applyNumberFormat="1" applyFont="1" applyFill="1" applyBorder="1"/>
    <xf numFmtId="164" fontId="19" fillId="4" borderId="7" xfId="0" applyNumberFormat="1" applyFont="1" applyFill="1" applyBorder="1"/>
    <xf numFmtId="164" fontId="19" fillId="4" borderId="31" xfId="0" applyNumberFormat="1" applyFont="1" applyFill="1" applyBorder="1"/>
    <xf numFmtId="6" fontId="9" fillId="2" borderId="5" xfId="0" applyNumberFormat="1" applyFont="1" applyFill="1" applyBorder="1" applyAlignment="1">
      <alignment horizontal="center"/>
    </xf>
    <xf numFmtId="6" fontId="9" fillId="2" borderId="61" xfId="0" applyNumberFormat="1" applyFont="1" applyFill="1" applyBorder="1" applyAlignment="1">
      <alignment horizontal="center"/>
    </xf>
    <xf numFmtId="164" fontId="10" fillId="4" borderId="32" xfId="0" applyNumberFormat="1" applyFont="1" applyFill="1" applyBorder="1"/>
    <xf numFmtId="164" fontId="10" fillId="4" borderId="34" xfId="0" applyNumberFormat="1" applyFont="1" applyFill="1" applyBorder="1"/>
    <xf numFmtId="164" fontId="10" fillId="4" borderId="36" xfId="0" applyNumberFormat="1" applyFont="1" applyFill="1" applyBorder="1"/>
    <xf numFmtId="0" fontId="9" fillId="2" borderId="92" xfId="0" applyFont="1" applyFill="1" applyBorder="1" applyAlignment="1">
      <alignment horizontal="center" vertical="center"/>
    </xf>
    <xf numFmtId="0" fontId="9" fillId="2" borderId="93" xfId="0" applyFont="1" applyFill="1" applyBorder="1" applyAlignment="1">
      <alignment horizontal="center"/>
    </xf>
    <xf numFmtId="0" fontId="9" fillId="2" borderId="94" xfId="0" applyFont="1" applyFill="1" applyBorder="1" applyAlignment="1">
      <alignment horizontal="center"/>
    </xf>
    <xf numFmtId="0" fontId="7" fillId="0" borderId="0" xfId="1" applyFill="1"/>
    <xf numFmtId="6" fontId="9" fillId="2" borderId="62" xfId="0" applyNumberFormat="1" applyFont="1" applyFill="1" applyBorder="1" applyAlignment="1">
      <alignment horizontal="center"/>
    </xf>
    <xf numFmtId="164" fontId="14" fillId="4" borderId="35" xfId="0" applyNumberFormat="1" applyFont="1" applyFill="1" applyBorder="1"/>
    <xf numFmtId="0" fontId="17" fillId="0" borderId="0" xfId="0" applyFont="1"/>
    <xf numFmtId="0" fontId="9" fillId="2" borderId="59" xfId="0" applyFont="1" applyFill="1" applyBorder="1" applyAlignment="1">
      <alignment horizontal="center"/>
    </xf>
    <xf numFmtId="165" fontId="0" fillId="0" borderId="0" xfId="0" applyNumberFormat="1"/>
    <xf numFmtId="0" fontId="9" fillId="0" borderId="52" xfId="0" applyFont="1" applyBorder="1" applyAlignment="1">
      <alignment vertical="center"/>
    </xf>
    <xf numFmtId="3" fontId="0" fillId="0" borderId="86" xfId="0" applyNumberFormat="1" applyBorder="1"/>
    <xf numFmtId="164" fontId="0" fillId="0" borderId="34" xfId="0" applyNumberFormat="1" applyBorder="1"/>
    <xf numFmtId="164" fontId="5" fillId="0" borderId="48" xfId="0" applyNumberFormat="1" applyFont="1" applyBorder="1"/>
    <xf numFmtId="164" fontId="5" fillId="0" borderId="85" xfId="0" applyNumberFormat="1" applyFont="1" applyBorder="1"/>
    <xf numFmtId="164" fontId="5" fillId="0" borderId="24" xfId="0" applyNumberFormat="1" applyFont="1" applyBorder="1"/>
    <xf numFmtId="164" fontId="5" fillId="0" borderId="49" xfId="0" applyNumberFormat="1" applyFont="1" applyBorder="1"/>
    <xf numFmtId="164" fontId="5" fillId="0" borderId="87" xfId="0" applyNumberFormat="1" applyFont="1" applyBorder="1"/>
    <xf numFmtId="164" fontId="5" fillId="0" borderId="27" xfId="0" applyNumberFormat="1" applyFont="1" applyBorder="1"/>
    <xf numFmtId="3" fontId="0" fillId="0" borderId="85" xfId="0" applyNumberFormat="1" applyBorder="1"/>
    <xf numFmtId="164" fontId="0" fillId="0" borderId="43" xfId="0" applyNumberFormat="1" applyBorder="1"/>
    <xf numFmtId="164" fontId="0" fillId="0" borderId="44" xfId="0" applyNumberFormat="1" applyBorder="1"/>
    <xf numFmtId="164" fontId="0" fillId="0" borderId="46" xfId="0" applyNumberFormat="1" applyBorder="1"/>
    <xf numFmtId="0" fontId="6" fillId="0" borderId="0" xfId="0" applyFont="1" applyAlignment="1">
      <alignment horizontal="center"/>
    </xf>
    <xf numFmtId="164" fontId="5" fillId="0" borderId="0" xfId="0" applyNumberFormat="1" applyFont="1"/>
    <xf numFmtId="164" fontId="5" fillId="0" borderId="4" xfId="0" applyNumberFormat="1" applyFont="1" applyBorder="1"/>
    <xf numFmtId="6" fontId="8" fillId="0" borderId="0" xfId="0" applyNumberFormat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3" fillId="0" borderId="0" xfId="0" applyFont="1"/>
    <xf numFmtId="0" fontId="9" fillId="0" borderId="7" xfId="0" applyFont="1" applyBorder="1" applyAlignment="1">
      <alignment horizontal="center"/>
    </xf>
    <xf numFmtId="0" fontId="13" fillId="0" borderId="7" xfId="0" applyFont="1" applyBorder="1"/>
    <xf numFmtId="0" fontId="9" fillId="0" borderId="88" xfId="0" applyFont="1" applyBorder="1" applyAlignment="1">
      <alignment horizontal="center"/>
    </xf>
    <xf numFmtId="166" fontId="0" fillId="0" borderId="0" xfId="0" applyNumberFormat="1"/>
    <xf numFmtId="0" fontId="9" fillId="2" borderId="38" xfId="0" applyFont="1" applyFill="1" applyBorder="1" applyAlignment="1">
      <alignment horizontal="center" vertical="center" wrapText="1"/>
    </xf>
    <xf numFmtId="0" fontId="9" fillId="2" borderId="97" xfId="0" applyFont="1" applyFill="1" applyBorder="1" applyAlignment="1">
      <alignment horizontal="center" wrapText="1"/>
    </xf>
    <xf numFmtId="164" fontId="5" fillId="0" borderId="87" xfId="0" applyNumberFormat="1" applyFont="1" applyBorder="1" applyAlignment="1">
      <alignment horizontal="center"/>
    </xf>
    <xf numFmtId="0" fontId="9" fillId="2" borderId="38" xfId="0" applyFont="1" applyFill="1" applyBorder="1" applyAlignment="1">
      <alignment horizontal="center" wrapText="1"/>
    </xf>
    <xf numFmtId="0" fontId="6" fillId="0" borderId="24" xfId="0" applyFont="1" applyBorder="1"/>
    <xf numFmtId="3" fontId="0" fillId="0" borderId="31" xfId="0" applyNumberFormat="1" applyBorder="1"/>
    <xf numFmtId="4" fontId="0" fillId="0" borderId="24" xfId="0" applyNumberFormat="1" applyBorder="1"/>
    <xf numFmtId="0" fontId="0" fillId="0" borderId="33" xfId="0" applyBorder="1"/>
    <xf numFmtId="0" fontId="15" fillId="0" borderId="0" xfId="0" applyFont="1" applyAlignment="1">
      <alignment horizontal="center"/>
    </xf>
    <xf numFmtId="0" fontId="9" fillId="2" borderId="57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58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3" xfId="0" applyFont="1" applyFill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5" xfId="0" applyFont="1" applyFill="1" applyBorder="1" applyAlignment="1">
      <alignment horizontal="center" vertical="center" wrapText="1"/>
    </xf>
    <xf numFmtId="0" fontId="9" fillId="2" borderId="83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/>
    </xf>
    <xf numFmtId="0" fontId="9" fillId="2" borderId="96" xfId="0" applyFont="1" applyFill="1" applyBorder="1" applyAlignment="1">
      <alignment horizontal="center" vertical="center"/>
    </xf>
    <xf numFmtId="0" fontId="9" fillId="2" borderId="74" xfId="0" applyFont="1" applyFill="1" applyBorder="1" applyAlignment="1">
      <alignment horizontal="center" vertical="center" wrapText="1"/>
    </xf>
    <xf numFmtId="0" fontId="9" fillId="2" borderId="82" xfId="0" applyFont="1" applyFill="1" applyBorder="1" applyAlignment="1">
      <alignment horizontal="center" vertical="center" wrapText="1"/>
    </xf>
    <xf numFmtId="0" fontId="9" fillId="2" borderId="73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16" fillId="2" borderId="65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6" fillId="2" borderId="5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6" fontId="9" fillId="2" borderId="19" xfId="0" applyNumberFormat="1" applyFont="1" applyFill="1" applyBorder="1" applyAlignment="1">
      <alignment horizontal="center"/>
    </xf>
    <xf numFmtId="0" fontId="9" fillId="2" borderId="67" xfId="0" applyFont="1" applyFill="1" applyBorder="1" applyAlignment="1">
      <alignment horizontal="center"/>
    </xf>
    <xf numFmtId="0" fontId="9" fillId="2" borderId="77" xfId="0" applyFont="1" applyFill="1" applyBorder="1" applyAlignment="1">
      <alignment horizontal="center"/>
    </xf>
    <xf numFmtId="0" fontId="9" fillId="2" borderId="78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/>
    </xf>
    <xf numFmtId="0" fontId="9" fillId="2" borderId="68" xfId="0" applyFont="1" applyFill="1" applyBorder="1" applyAlignment="1">
      <alignment horizontal="center"/>
    </xf>
    <xf numFmtId="0" fontId="9" fillId="2" borderId="91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9" fillId="2" borderId="7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49" fontId="9" fillId="2" borderId="19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3">
    <cellStyle name="Hiperligação" xfId="1" builtinId="8"/>
    <cellStyle name="Normal" xfId="0" builtinId="0"/>
    <cellStyle name="Normal 2" xfId="2" xr:uid="{00000000-0005-0000-0000-000002000000}"/>
  </cellStyles>
  <dxfs count="16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</dxfs>
  <tableStyles count="0" defaultTableStyle="TableStyleMedium2" defaultPivotStyle="PivotStyleLight16"/>
  <colors>
    <mruColors>
      <color rgb="FFB0D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'1'!$A$6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'1'!$B$6:$Q$6</c:f>
              <c:numCache>
                <c:formatCode>#,##0</c:formatCode>
                <c:ptCount val="16"/>
                <c:pt idx="0">
                  <c:v>595986.61599999934</c:v>
                </c:pt>
                <c:pt idx="1">
                  <c:v>575965.5770000004</c:v>
                </c:pt>
                <c:pt idx="2">
                  <c:v>544011.29100000043</c:v>
                </c:pt>
                <c:pt idx="3">
                  <c:v>614380.20499999926</c:v>
                </c:pt>
                <c:pt idx="4">
                  <c:v>656918.26000000106</c:v>
                </c:pt>
                <c:pt idx="5">
                  <c:v>703504.83500000078</c:v>
                </c:pt>
                <c:pt idx="6">
                  <c:v>720793.56200000143</c:v>
                </c:pt>
                <c:pt idx="7">
                  <c:v>726284.80299999879</c:v>
                </c:pt>
                <c:pt idx="8">
                  <c:v>735533.90500000014</c:v>
                </c:pt>
                <c:pt idx="9">
                  <c:v>723973.625</c:v>
                </c:pt>
                <c:pt idx="10">
                  <c:v>778040.99999999534</c:v>
                </c:pt>
                <c:pt idx="11">
                  <c:v>800341.53700000001</c:v>
                </c:pt>
                <c:pt idx="12">
                  <c:v>819402.33799999987</c:v>
                </c:pt>
                <c:pt idx="13">
                  <c:v>856189.67600000137</c:v>
                </c:pt>
                <c:pt idx="14">
                  <c:v>925952.67900000024</c:v>
                </c:pt>
                <c:pt idx="15">
                  <c:v>938781.55699999968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6C-486A-9B1D-D8DD0E339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4352"/>
        <c:axId val="39690240"/>
      </c:barChart>
      <c:catAx>
        <c:axId val="39684352"/>
        <c:scaling>
          <c:orientation val="minMax"/>
        </c:scaling>
        <c:delete val="1"/>
        <c:axPos val="b"/>
        <c:majorTickMark val="out"/>
        <c:minorTickMark val="none"/>
        <c:tickLblPos val="nextTo"/>
        <c:crossAx val="39690240"/>
        <c:crosses val="autoZero"/>
        <c:auto val="1"/>
        <c:lblAlgn val="ctr"/>
        <c:lblOffset val="100"/>
        <c:noMultiLvlLbl val="0"/>
      </c:catAx>
      <c:valAx>
        <c:axId val="396902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68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0.15259236826165959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'1'!$A$30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'1'!$B$30:$Q$30</c:f>
              <c:numCache>
                <c:formatCode>#,##0</c:formatCode>
                <c:ptCount val="16"/>
                <c:pt idx="0">
                  <c:v>575.60500000000002</c:v>
                </c:pt>
                <c:pt idx="1">
                  <c:v>741.03499999999963</c:v>
                </c:pt>
                <c:pt idx="2">
                  <c:v>1388.8809999999992</c:v>
                </c:pt>
                <c:pt idx="3">
                  <c:v>899.43600000000015</c:v>
                </c:pt>
                <c:pt idx="4">
                  <c:v>1170.3490000000002</c:v>
                </c:pt>
                <c:pt idx="5">
                  <c:v>1022.7370000000001</c:v>
                </c:pt>
                <c:pt idx="6">
                  <c:v>1030.066</c:v>
                </c:pt>
                <c:pt idx="7">
                  <c:v>1010.02</c:v>
                </c:pt>
                <c:pt idx="8">
                  <c:v>1183.202</c:v>
                </c:pt>
                <c:pt idx="9">
                  <c:v>1121.55</c:v>
                </c:pt>
                <c:pt idx="10">
                  <c:v>1027.2</c:v>
                </c:pt>
                <c:pt idx="11">
                  <c:v>1322.664</c:v>
                </c:pt>
                <c:pt idx="12">
                  <c:v>1463.875</c:v>
                </c:pt>
                <c:pt idx="13">
                  <c:v>1908.0899999999986</c:v>
                </c:pt>
                <c:pt idx="14">
                  <c:v>2403.679000000001</c:v>
                </c:pt>
                <c:pt idx="15">
                  <c:v>2787.6490000000008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6-4AFD-80B9-D3A3938B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39392"/>
        <c:axId val="72940928"/>
      </c:barChart>
      <c:catAx>
        <c:axId val="72939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40928"/>
        <c:crosses val="autoZero"/>
        <c:auto val="1"/>
        <c:lblAlgn val="ctr"/>
        <c:lblOffset val="100"/>
        <c:noMultiLvlLbl val="0"/>
      </c:catAx>
      <c:valAx>
        <c:axId val="7294092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39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'1'!$A$32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'1'!$B$32:$Q$32</c:f>
              <c:numCache>
                <c:formatCode>#,##0</c:formatCode>
                <c:ptCount val="16"/>
                <c:pt idx="0">
                  <c:v>203117.0239999998</c:v>
                </c:pt>
                <c:pt idx="1">
                  <c:v>204244.86400000018</c:v>
                </c:pt>
                <c:pt idx="2">
                  <c:v>198400.41200000027</c:v>
                </c:pt>
                <c:pt idx="3">
                  <c:v>227324.11700000009</c:v>
                </c:pt>
                <c:pt idx="4">
                  <c:v>264760.33899999998</c:v>
                </c:pt>
                <c:pt idx="5">
                  <c:v>296419.00400000002</c:v>
                </c:pt>
                <c:pt idx="6">
                  <c:v>312165.44199999998</c:v>
                </c:pt>
                <c:pt idx="7">
                  <c:v>318321.61400000006</c:v>
                </c:pt>
                <c:pt idx="8">
                  <c:v>312463.31199999998</c:v>
                </c:pt>
                <c:pt idx="9">
                  <c:v>291587.27400000009</c:v>
                </c:pt>
                <c:pt idx="10">
                  <c:v>334649.34799999959</c:v>
                </c:pt>
                <c:pt idx="11">
                  <c:v>344816.77799999999</c:v>
                </c:pt>
                <c:pt idx="12">
                  <c:v>363008.511</c:v>
                </c:pt>
                <c:pt idx="13">
                  <c:v>460327.44400000002</c:v>
                </c:pt>
                <c:pt idx="14">
                  <c:v>495580.34200000018</c:v>
                </c:pt>
                <c:pt idx="15">
                  <c:v>518438.1660000002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2-49FD-A510-D3605B985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52448"/>
        <c:axId val="72974720"/>
      </c:barChart>
      <c:catAx>
        <c:axId val="72952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74720"/>
        <c:crosses val="autoZero"/>
        <c:auto val="1"/>
        <c:lblAlgn val="ctr"/>
        <c:lblOffset val="100"/>
        <c:noMultiLvlLbl val="0"/>
      </c:catAx>
      <c:valAx>
        <c:axId val="7297472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52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6-45A0-BF27-58C6CF84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994176"/>
        <c:axId val="72995968"/>
      </c:lineChart>
      <c:catAx>
        <c:axId val="72994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95968"/>
        <c:crosses val="autoZero"/>
        <c:auto val="1"/>
        <c:lblAlgn val="ctr"/>
        <c:lblOffset val="100"/>
        <c:noMultiLvlLbl val="0"/>
      </c:catAx>
      <c:valAx>
        <c:axId val="72995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994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81660104986879E-2"/>
          <c:y val="0.1581353248625243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'1'!$B$8:$Q$8</c:f>
              <c:numCache>
                <c:formatCode>#,##0</c:formatCode>
                <c:ptCount val="16"/>
                <c:pt idx="0">
                  <c:v>63256.660999999986</c:v>
                </c:pt>
                <c:pt idx="1">
                  <c:v>80362.627999999997</c:v>
                </c:pt>
                <c:pt idx="2">
                  <c:v>79098.747999999992</c:v>
                </c:pt>
                <c:pt idx="3">
                  <c:v>89493.365000000005</c:v>
                </c:pt>
                <c:pt idx="4">
                  <c:v>81914.569000000003</c:v>
                </c:pt>
                <c:pt idx="5">
                  <c:v>86371.3</c:v>
                </c:pt>
                <c:pt idx="6">
                  <c:v>122399.001</c:v>
                </c:pt>
                <c:pt idx="7">
                  <c:v>125153.99099999999</c:v>
                </c:pt>
                <c:pt idx="8">
                  <c:v>116754.90900000001</c:v>
                </c:pt>
                <c:pt idx="9">
                  <c:v>110190.53600000002</c:v>
                </c:pt>
                <c:pt idx="10">
                  <c:v>137205.92600000018</c:v>
                </c:pt>
                <c:pt idx="11">
                  <c:v>154727.05100000001</c:v>
                </c:pt>
                <c:pt idx="12">
                  <c:v>169208.33799999999</c:v>
                </c:pt>
                <c:pt idx="13">
                  <c:v>166254.71299999979</c:v>
                </c:pt>
                <c:pt idx="14">
                  <c:v>167736.79199999999</c:v>
                </c:pt>
                <c:pt idx="15">
                  <c:v>197368.76900000003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749-85EC-557F8F1F9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01504"/>
        <c:axId val="71389952"/>
      </c:barChart>
      <c:catAx>
        <c:axId val="39701504"/>
        <c:scaling>
          <c:orientation val="minMax"/>
        </c:scaling>
        <c:delete val="1"/>
        <c:axPos val="b"/>
        <c:majorTickMark val="out"/>
        <c:minorTickMark val="none"/>
        <c:tickLblPos val="nextTo"/>
        <c:crossAx val="71389952"/>
        <c:crosses val="autoZero"/>
        <c:auto val="1"/>
        <c:lblAlgn val="ctr"/>
        <c:lblOffset val="100"/>
        <c:noMultiLvlLbl val="0"/>
      </c:catAx>
      <c:valAx>
        <c:axId val="71389952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39701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'1'!$A$10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'1'!$B$10:$Q$10</c:f>
              <c:numCache>
                <c:formatCode>#,##0</c:formatCode>
                <c:ptCount val="16"/>
                <c:pt idx="0">
                  <c:v>532729.95499999938</c:v>
                </c:pt>
                <c:pt idx="1">
                  <c:v>495602.94900000037</c:v>
                </c:pt>
                <c:pt idx="2">
                  <c:v>464912.54300000041</c:v>
                </c:pt>
                <c:pt idx="3">
                  <c:v>524886.83999999927</c:v>
                </c:pt>
                <c:pt idx="4">
                  <c:v>575003.69100000104</c:v>
                </c:pt>
                <c:pt idx="5">
                  <c:v>617133.53500000073</c:v>
                </c:pt>
                <c:pt idx="6">
                  <c:v>598394.56100000138</c:v>
                </c:pt>
                <c:pt idx="7">
                  <c:v>601130.81199999875</c:v>
                </c:pt>
                <c:pt idx="8">
                  <c:v>618778.99600000016</c:v>
                </c:pt>
                <c:pt idx="9">
                  <c:v>613783.08899999992</c:v>
                </c:pt>
                <c:pt idx="10">
                  <c:v>640835.07399999513</c:v>
                </c:pt>
                <c:pt idx="11">
                  <c:v>645614.48600000003</c:v>
                </c:pt>
                <c:pt idx="12">
                  <c:v>650193.99999999988</c:v>
                </c:pt>
                <c:pt idx="13">
                  <c:v>689934.96300000162</c:v>
                </c:pt>
                <c:pt idx="14">
                  <c:v>758215.88700000022</c:v>
                </c:pt>
                <c:pt idx="15">
                  <c:v>741412.78799999971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B-478F-A562-6183FD33D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568"/>
        <c:axId val="40175104"/>
      </c:barChart>
      <c:catAx>
        <c:axId val="4017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175104"/>
        <c:crosses val="autoZero"/>
        <c:auto val="1"/>
        <c:lblAlgn val="ctr"/>
        <c:lblOffset val="100"/>
        <c:noMultiLvlLbl val="0"/>
      </c:catAx>
      <c:valAx>
        <c:axId val="401751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17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FF-4D8B-AB7E-83867EB8AF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8912"/>
        <c:axId val="40200448"/>
      </c:lineChart>
      <c:catAx>
        <c:axId val="40198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00448"/>
        <c:crosses val="autoZero"/>
        <c:auto val="1"/>
        <c:lblAlgn val="ctr"/>
        <c:lblOffset val="100"/>
        <c:noMultiLvlLbl val="0"/>
      </c:catAx>
      <c:valAx>
        <c:axId val="4020044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01989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'1'!$A$17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'1'!$B$17:$Q$17</c:f>
              <c:numCache>
                <c:formatCode>#,##0</c:formatCode>
                <c:ptCount val="16"/>
                <c:pt idx="0">
                  <c:v>392293.98699999956</c:v>
                </c:pt>
                <c:pt idx="1">
                  <c:v>370979.67800000019</c:v>
                </c:pt>
                <c:pt idx="2">
                  <c:v>344221.9980000002</c:v>
                </c:pt>
                <c:pt idx="3">
                  <c:v>386156.65199999994</c:v>
                </c:pt>
                <c:pt idx="4">
                  <c:v>390987.57200000004</c:v>
                </c:pt>
                <c:pt idx="5">
                  <c:v>406063.09400000004</c:v>
                </c:pt>
                <c:pt idx="6">
                  <c:v>407598.05399999983</c:v>
                </c:pt>
                <c:pt idx="7">
                  <c:v>406953.16900000011</c:v>
                </c:pt>
                <c:pt idx="8">
                  <c:v>421887.39099999977</c:v>
                </c:pt>
                <c:pt idx="9">
                  <c:v>431264.80099999998</c:v>
                </c:pt>
                <c:pt idx="10">
                  <c:v>442364.451999999</c:v>
                </c:pt>
                <c:pt idx="11">
                  <c:v>454202.09499999997</c:v>
                </c:pt>
                <c:pt idx="12">
                  <c:v>454929.95199999987</c:v>
                </c:pt>
                <c:pt idx="13">
                  <c:v>393954.14199999906</c:v>
                </c:pt>
                <c:pt idx="14">
                  <c:v>427968.65799999994</c:v>
                </c:pt>
                <c:pt idx="15">
                  <c:v>417555.74200000014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3-4D58-8058-CE2B5B7A7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17600"/>
        <c:axId val="40231680"/>
      </c:barChart>
      <c:catAx>
        <c:axId val="402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231680"/>
        <c:crosses val="autoZero"/>
        <c:auto val="1"/>
        <c:lblAlgn val="ctr"/>
        <c:lblOffset val="100"/>
        <c:noMultiLvlLbl val="0"/>
      </c:catAx>
      <c:valAx>
        <c:axId val="4023168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021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'1'!$A$19</c:f>
              <c:strCache>
                <c:ptCount val="1"/>
                <c:pt idx="0">
                  <c:v>Importações (2)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'1'!$B$19:$Q$19</c:f>
              <c:numCache>
                <c:formatCode>#,##0</c:formatCode>
                <c:ptCount val="16"/>
                <c:pt idx="0">
                  <c:v>62681.055999999982</c:v>
                </c:pt>
                <c:pt idx="1">
                  <c:v>79621.592999999993</c:v>
                </c:pt>
                <c:pt idx="2">
                  <c:v>77709.866999999998</c:v>
                </c:pt>
                <c:pt idx="3">
                  <c:v>88593.928999999989</c:v>
                </c:pt>
                <c:pt idx="4">
                  <c:v>80744.22</c:v>
                </c:pt>
                <c:pt idx="5">
                  <c:v>85348.562999999995</c:v>
                </c:pt>
                <c:pt idx="6">
                  <c:v>121368.935</c:v>
                </c:pt>
                <c:pt idx="7">
                  <c:v>124143.97100000001</c:v>
                </c:pt>
                <c:pt idx="8">
                  <c:v>115571.70700000001</c:v>
                </c:pt>
                <c:pt idx="9">
                  <c:v>109068.98599999999</c:v>
                </c:pt>
                <c:pt idx="10">
                  <c:v>136178.72600000011</c:v>
                </c:pt>
                <c:pt idx="11">
                  <c:v>153404.38699999999</c:v>
                </c:pt>
                <c:pt idx="12">
                  <c:v>167744.46300000002</c:v>
                </c:pt>
                <c:pt idx="13">
                  <c:v>164346.62300000008</c:v>
                </c:pt>
                <c:pt idx="14">
                  <c:v>165333.11300000001</c:v>
                </c:pt>
                <c:pt idx="15">
                  <c:v>194581.12000000002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39-4F86-89CE-F581F2BDE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23168"/>
        <c:axId val="72824704"/>
      </c:barChart>
      <c:catAx>
        <c:axId val="7282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24704"/>
        <c:crosses val="autoZero"/>
        <c:auto val="1"/>
        <c:lblAlgn val="ctr"/>
        <c:lblOffset val="100"/>
        <c:noMultiLvlLbl val="0"/>
      </c:catAx>
      <c:valAx>
        <c:axId val="728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2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61499343832021"/>
          <c:y val="7.6990376202974642E-3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'1'!$A$21</c:f>
              <c:strCache>
                <c:ptCount val="1"/>
                <c:pt idx="0">
                  <c:v>Saldo [ (1)-(2) ]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val>
            <c:numRef>
              <c:f>'1'!$B$21:$Q$21</c:f>
              <c:numCache>
                <c:formatCode>#,##0</c:formatCode>
                <c:ptCount val="16"/>
                <c:pt idx="0">
                  <c:v>329612.93099999957</c:v>
                </c:pt>
                <c:pt idx="1">
                  <c:v>291358.0850000002</c:v>
                </c:pt>
                <c:pt idx="2">
                  <c:v>266512.13100000017</c:v>
                </c:pt>
                <c:pt idx="3">
                  <c:v>297562.72299999994</c:v>
                </c:pt>
                <c:pt idx="4">
                  <c:v>310243.35200000007</c:v>
                </c:pt>
                <c:pt idx="5">
                  <c:v>320714.53100000008</c:v>
                </c:pt>
                <c:pt idx="6">
                  <c:v>286229.11899999983</c:v>
                </c:pt>
                <c:pt idx="7">
                  <c:v>282809.19800000009</c:v>
                </c:pt>
                <c:pt idx="8">
                  <c:v>306315.68399999978</c:v>
                </c:pt>
                <c:pt idx="9">
                  <c:v>322195.815</c:v>
                </c:pt>
                <c:pt idx="10">
                  <c:v>306185.72599999886</c:v>
                </c:pt>
                <c:pt idx="11">
                  <c:v>300797.70799999998</c:v>
                </c:pt>
                <c:pt idx="12">
                  <c:v>287185.48899999983</c:v>
                </c:pt>
                <c:pt idx="13">
                  <c:v>229607.51899999898</c:v>
                </c:pt>
                <c:pt idx="14">
                  <c:v>262635.54499999993</c:v>
                </c:pt>
                <c:pt idx="15">
                  <c:v>222974.62200000012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B4-4EF9-B2B1-A05657E36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30336"/>
        <c:axId val="72860800"/>
      </c:barChart>
      <c:catAx>
        <c:axId val="728303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60800"/>
        <c:crosses val="autoZero"/>
        <c:auto val="1"/>
        <c:lblAlgn val="ctr"/>
        <c:lblOffset val="100"/>
        <c:noMultiLvlLbl val="0"/>
      </c:catAx>
      <c:valAx>
        <c:axId val="7286080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83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lineChart>
        <c:grouping val="stacked"/>
        <c:varyColors val="0"/>
        <c:ser>
          <c:idx val="0"/>
          <c:order val="0"/>
          <c:tx>
            <c:strRef>
              <c:f>'[2]1'!$A$12</c:f>
              <c:strCache>
                <c:ptCount val="1"/>
                <c:pt idx="0">
                  <c:v>Cobertura [ (1) / (2) ]</c:v>
                </c:pt>
              </c:strCache>
            </c:strRef>
          </c:tx>
          <c:marker>
            <c:symbol val="none"/>
          </c:marker>
          <c:cat>
            <c:numRef>
              <c:f>'[2]1'!$B$5:$F$5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'[2]1'!$B$12:$F$12</c:f>
              <c:numCache>
                <c:formatCode>General</c:formatCode>
                <c:ptCount val="5"/>
                <c:pt idx="0">
                  <c:v>9.4217210737695982</c:v>
                </c:pt>
                <c:pt idx="1">
                  <c:v>7.1670824030294336</c:v>
                </c:pt>
                <c:pt idx="2">
                  <c:v>6.8776220200097287</c:v>
                </c:pt>
                <c:pt idx="3">
                  <c:v>6.8650922333739492</c:v>
                </c:pt>
                <c:pt idx="4">
                  <c:v>7.8787262635609423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ED-49E5-9394-C632C286A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892800"/>
        <c:axId val="72894336"/>
      </c:lineChart>
      <c:catAx>
        <c:axId val="728928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894336"/>
        <c:crosses val="autoZero"/>
        <c:auto val="1"/>
        <c:lblAlgn val="ctr"/>
        <c:lblOffset val="100"/>
        <c:noMultiLvlLbl val="0"/>
      </c:catAx>
      <c:valAx>
        <c:axId val="728943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28928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14993438320208E-2"/>
          <c:y val="5.0027523508481213E-2"/>
          <c:w val="0.84112270341207351"/>
          <c:h val="0.83261956838728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'1'!$A$28</c:f>
              <c:strCache>
                <c:ptCount val="1"/>
                <c:pt idx="0">
                  <c:v>Exportações (1)</c:v>
                </c:pt>
              </c:strCache>
            </c:strRef>
          </c:tx>
          <c:invertIfNegative val="0"/>
          <c:val>
            <c:numRef>
              <c:f>'1'!$B$28:$Q$28</c:f>
              <c:numCache>
                <c:formatCode>#,##0</c:formatCode>
                <c:ptCount val="16"/>
                <c:pt idx="0">
                  <c:v>203692.62899999981</c:v>
                </c:pt>
                <c:pt idx="1">
                  <c:v>204985.89900000018</c:v>
                </c:pt>
                <c:pt idx="2">
                  <c:v>199789.29300000027</c:v>
                </c:pt>
                <c:pt idx="3">
                  <c:v>228223.55300000007</c:v>
                </c:pt>
                <c:pt idx="4">
                  <c:v>265930.68799999997</c:v>
                </c:pt>
                <c:pt idx="5">
                  <c:v>297441.74100000004</c:v>
                </c:pt>
                <c:pt idx="6">
                  <c:v>313195.50799999997</c:v>
                </c:pt>
                <c:pt idx="7">
                  <c:v>319331.63400000008</c:v>
                </c:pt>
                <c:pt idx="8">
                  <c:v>313646.51399999997</c:v>
                </c:pt>
                <c:pt idx="9">
                  <c:v>292708.82400000008</c:v>
                </c:pt>
                <c:pt idx="10">
                  <c:v>335676.5479999996</c:v>
                </c:pt>
                <c:pt idx="11">
                  <c:v>346139.44199999998</c:v>
                </c:pt>
                <c:pt idx="12">
                  <c:v>364472.386</c:v>
                </c:pt>
                <c:pt idx="13">
                  <c:v>462235.53400000004</c:v>
                </c:pt>
                <c:pt idx="14">
                  <c:v>497984.02100000018</c:v>
                </c:pt>
                <c:pt idx="15">
                  <c:v>521225.81500000018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6-4DBD-8C1C-C20B41F0D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914048"/>
        <c:axId val="72915584"/>
      </c:barChart>
      <c:catAx>
        <c:axId val="72914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915584"/>
        <c:crosses val="autoZero"/>
        <c:auto val="1"/>
        <c:lblAlgn val="ctr"/>
        <c:lblOffset val="100"/>
        <c:noMultiLvlLbl val="0"/>
      </c:catAx>
      <c:valAx>
        <c:axId val="7291558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729140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4</xdr:col>
      <xdr:colOff>38100</xdr:colOff>
      <xdr:row>4</xdr:row>
      <xdr:rowOff>76200</xdr:rowOff>
    </xdr:to>
    <xdr:pic>
      <xdr:nvPicPr>
        <xdr:cNvPr id="1145" name="Imagem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5</xdr:row>
      <xdr:rowOff>76200</xdr:rowOff>
    </xdr:from>
    <xdr:to>
      <xdr:col>18</xdr:col>
      <xdr:colOff>57150</xdr:colOff>
      <xdr:row>6</xdr:row>
      <xdr:rowOff>257175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B69929F-F374-470C-8CBD-86A2A53E8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76200</xdr:colOff>
      <xdr:row>7</xdr:row>
      <xdr:rowOff>0</xdr:rowOff>
    </xdr:from>
    <xdr:to>
      <xdr:col>18</xdr:col>
      <xdr:colOff>57150</xdr:colOff>
      <xdr:row>8</xdr:row>
      <xdr:rowOff>200025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4CB0ADC-C97B-4B74-982A-3EA1AA7A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9</xdr:row>
      <xdr:rowOff>0</xdr:rowOff>
    </xdr:from>
    <xdr:to>
      <xdr:col>18</xdr:col>
      <xdr:colOff>57150</xdr:colOff>
      <xdr:row>10</xdr:row>
      <xdr:rowOff>257175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9E1795A-CEB1-4788-B789-6586EA0ABC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11</xdr:row>
      <xdr:rowOff>0</xdr:rowOff>
    </xdr:from>
    <xdr:to>
      <xdr:col>17</xdr:col>
      <xdr:colOff>1219200</xdr:colOff>
      <xdr:row>12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E7F7E0A-90E1-420B-899E-F703908F52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16</xdr:row>
      <xdr:rowOff>28575</xdr:rowOff>
    </xdr:from>
    <xdr:to>
      <xdr:col>17</xdr:col>
      <xdr:colOff>1219200</xdr:colOff>
      <xdr:row>17</xdr:row>
      <xdr:rowOff>219075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21492C3-8B38-4C36-AFFE-BF782D225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18</xdr:row>
      <xdr:rowOff>76200</xdr:rowOff>
    </xdr:from>
    <xdr:to>
      <xdr:col>17</xdr:col>
      <xdr:colOff>1219200</xdr:colOff>
      <xdr:row>19</xdr:row>
      <xdr:rowOff>276225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C5CEC65-0766-4AF7-A021-F3B1C7EC3F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1219200</xdr:colOff>
      <xdr:row>21</xdr:row>
      <xdr:rowOff>247650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4EA0E977-5600-469E-A2BC-444800150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22</xdr:row>
      <xdr:rowOff>0</xdr:rowOff>
    </xdr:from>
    <xdr:to>
      <xdr:col>17</xdr:col>
      <xdr:colOff>1219200</xdr:colOff>
      <xdr:row>23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1A93C7A6-C639-4FDF-85F7-D7A5B7BC32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18</xdr:col>
      <xdr:colOff>28575</xdr:colOff>
      <xdr:row>28</xdr:row>
      <xdr:rowOff>228600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58C8290-FC42-42D1-8A94-9B2832EB47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47625</xdr:colOff>
      <xdr:row>28</xdr:row>
      <xdr:rowOff>352424</xdr:rowOff>
    </xdr:from>
    <xdr:to>
      <xdr:col>18</xdr:col>
      <xdr:colOff>28575</xdr:colOff>
      <xdr:row>30</xdr:row>
      <xdr:rowOff>266699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EF597CB4-2EFF-4282-9186-E2080CEE85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57150</xdr:colOff>
      <xdr:row>31</xdr:row>
      <xdr:rowOff>95250</xdr:rowOff>
    </xdr:from>
    <xdr:to>
      <xdr:col>18</xdr:col>
      <xdr:colOff>38100</xdr:colOff>
      <xdr:row>32</xdr:row>
      <xdr:rowOff>228600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A31136BB-C5F0-4F52-8D10-1E129B548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33</xdr:row>
      <xdr:rowOff>0</xdr:rowOff>
    </xdr:from>
    <xdr:to>
      <xdr:col>17</xdr:col>
      <xdr:colOff>1219200</xdr:colOff>
      <xdr:row>34</xdr:row>
      <xdr:rowOff>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4101E881-33F7-4830-9ED6-50F3C0262D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oao%20lima\Documents\COM&#201;RCIO%20EXTERNO\S&#237;ntese%20Estatistica\75.%20Novembro%202019\Sintese%20Estatistica%20Novembr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2\cachos\Users\MJL\Dropbox\IVV\S&#237;ntese%20Estatistica\Mar&#231;o%202013\Sintese%20Estatistica%20Jan_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1 (2)"/>
    </sheetNames>
    <sheetDataSet>
      <sheetData sheetId="0"/>
      <sheetData sheetId="1"/>
      <sheetData sheetId="2">
        <row r="6">
          <cell r="A6" t="str">
            <v>Exportações (1)</v>
          </cell>
        </row>
      </sheetData>
      <sheetData sheetId="3">
        <row r="7">
          <cell r="T7">
            <v>44866.651000000042</v>
          </cell>
        </row>
        <row r="8">
          <cell r="T8">
            <v>46937.144999999968</v>
          </cell>
        </row>
        <row r="9">
          <cell r="T9">
            <v>62257.105999999985</v>
          </cell>
        </row>
        <row r="10">
          <cell r="T10">
            <v>62171.204999999944</v>
          </cell>
        </row>
        <row r="11">
          <cell r="T11">
            <v>55267.650999999962</v>
          </cell>
        </row>
        <row r="12">
          <cell r="T12">
            <v>56091.163000000008</v>
          </cell>
        </row>
        <row r="13">
          <cell r="T13">
            <v>69013.110000000117</v>
          </cell>
        </row>
        <row r="14">
          <cell r="T14">
            <v>45062.92500000001</v>
          </cell>
        </row>
        <row r="15">
          <cell r="T15">
            <v>70793.574000000022</v>
          </cell>
        </row>
        <row r="16">
          <cell r="T16">
            <v>82030.592000000048</v>
          </cell>
        </row>
        <row r="17">
          <cell r="T17">
            <v>82936.982000000047</v>
          </cell>
        </row>
        <row r="18">
          <cell r="T18">
            <v>58105.801000000007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0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 refreshError="1"/>
      <sheetData sheetId="1" refreshError="1"/>
      <sheetData sheetId="2">
        <row r="5">
          <cell r="B5">
            <v>2007</v>
          </cell>
          <cell r="C5">
            <v>2008</v>
          </cell>
          <cell r="D5">
            <v>2009</v>
          </cell>
          <cell r="E5">
            <v>2010</v>
          </cell>
          <cell r="F5">
            <v>2011</v>
          </cell>
        </row>
        <row r="12">
          <cell r="A12" t="str">
            <v>Cobertura [ (1) / (2) ]</v>
          </cell>
          <cell r="B12">
            <v>9.4217210737695982</v>
          </cell>
          <cell r="C12">
            <v>7.1670824030294336</v>
          </cell>
          <cell r="D12">
            <v>6.8776220200097287</v>
          </cell>
          <cell r="E12">
            <v>6.8650922333739492</v>
          </cell>
          <cell r="F12">
            <v>7.8787262635609423</v>
          </cell>
        </row>
      </sheetData>
      <sheetData sheetId="3">
        <row r="5">
          <cell r="AD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>
    <pageSetUpPr fitToPage="1"/>
  </sheetPr>
  <dimension ref="B2:K60"/>
  <sheetViews>
    <sheetView showGridLines="0" showRowColHeaders="0" tabSelected="1" zoomScaleNormal="100" workbookViewId="0">
      <selection activeCell="B27" sqref="B27"/>
    </sheetView>
  </sheetViews>
  <sheetFormatPr defaultRowHeight="15" x14ac:dyDescent="0.25"/>
  <cols>
    <col min="1" max="1" width="3.140625" customWidth="1"/>
  </cols>
  <sheetData>
    <row r="2" spans="2:11" ht="15.75" x14ac:dyDescent="0.25">
      <c r="E2" s="305" t="s">
        <v>25</v>
      </c>
      <c r="F2" s="305"/>
      <c r="G2" s="305"/>
      <c r="H2" s="305"/>
      <c r="I2" s="305"/>
      <c r="J2" s="305"/>
      <c r="K2" s="305"/>
    </row>
    <row r="3" spans="2:11" ht="15.75" x14ac:dyDescent="0.25">
      <c r="E3" s="305" t="s">
        <v>158</v>
      </c>
      <c r="F3" s="305"/>
      <c r="G3" s="305"/>
      <c r="H3" s="305"/>
      <c r="I3" s="305"/>
      <c r="J3" s="305"/>
      <c r="K3" s="305"/>
    </row>
    <row r="7" spans="2:11" ht="15.95" customHeight="1" x14ac:dyDescent="0.25"/>
    <row r="8" spans="2:11" ht="15.95" customHeight="1" x14ac:dyDescent="0.25">
      <c r="B8" s="5" t="s">
        <v>26</v>
      </c>
      <c r="C8" s="5"/>
    </row>
    <row r="9" spans="2:11" ht="15.95" customHeight="1" x14ac:dyDescent="0.25"/>
    <row r="10" spans="2:11" ht="15.95" customHeight="1" x14ac:dyDescent="0.25">
      <c r="B10" s="5" t="s">
        <v>102</v>
      </c>
      <c r="G10" t="s">
        <v>91</v>
      </c>
    </row>
    <row r="11" spans="2:11" ht="15.95" customHeight="1" x14ac:dyDescent="0.25"/>
    <row r="12" spans="2:11" ht="15.95" customHeight="1" x14ac:dyDescent="0.25">
      <c r="B12" s="5" t="s">
        <v>98</v>
      </c>
    </row>
    <row r="13" spans="2:11" ht="15.95" customHeight="1" x14ac:dyDescent="0.25">
      <c r="B13" s="5"/>
      <c r="C13" s="5"/>
      <c r="D13" s="5"/>
      <c r="E13" s="5"/>
      <c r="F13" s="5"/>
      <c r="G13" s="5"/>
    </row>
    <row r="14" spans="2:11" ht="15.95" customHeight="1" x14ac:dyDescent="0.25">
      <c r="B14" s="5" t="s">
        <v>97</v>
      </c>
      <c r="C14" s="5"/>
      <c r="D14" s="5"/>
      <c r="E14" s="5"/>
      <c r="F14" s="5"/>
      <c r="G14" s="5"/>
    </row>
    <row r="15" spans="2:11" ht="15.95" customHeight="1" x14ac:dyDescent="0.25"/>
    <row r="16" spans="2:11" ht="15.95" customHeight="1" x14ac:dyDescent="0.25">
      <c r="B16" s="5" t="s">
        <v>101</v>
      </c>
    </row>
    <row r="17" spans="2:8" ht="15.95" customHeight="1" x14ac:dyDescent="0.25">
      <c r="B17" s="5"/>
    </row>
    <row r="18" spans="2:8" ht="15.95" customHeight="1" x14ac:dyDescent="0.25">
      <c r="B18" s="5" t="s">
        <v>159</v>
      </c>
    </row>
    <row r="19" spans="2:8" ht="15.95" customHeight="1" x14ac:dyDescent="0.25">
      <c r="B19" s="5"/>
    </row>
    <row r="20" spans="2:8" ht="15.95" customHeight="1" x14ac:dyDescent="0.25">
      <c r="B20" s="267" t="s">
        <v>107</v>
      </c>
    </row>
    <row r="21" spans="2:8" ht="15.95" customHeight="1" x14ac:dyDescent="0.25">
      <c r="B21" s="5"/>
    </row>
    <row r="22" spans="2:8" ht="15.95" customHeight="1" x14ac:dyDescent="0.25">
      <c r="B22" s="5" t="s">
        <v>160</v>
      </c>
    </row>
    <row r="23" spans="2:8" ht="15.95" customHeight="1" x14ac:dyDescent="0.25"/>
    <row r="24" spans="2:8" ht="15.95" customHeight="1" x14ac:dyDescent="0.25">
      <c r="B24" s="267" t="s">
        <v>108</v>
      </c>
    </row>
    <row r="25" spans="2:8" ht="15.95" customHeight="1" x14ac:dyDescent="0.25"/>
    <row r="26" spans="2:8" ht="15.95" customHeight="1" x14ac:dyDescent="0.25">
      <c r="B26" s="267" t="s">
        <v>161</v>
      </c>
    </row>
    <row r="27" spans="2:8" ht="15.95" customHeight="1" x14ac:dyDescent="0.25">
      <c r="B27" s="5"/>
      <c r="C27" s="5"/>
      <c r="D27" s="5"/>
      <c r="E27" s="5"/>
      <c r="F27" s="5"/>
      <c r="G27" s="5"/>
      <c r="H27" s="5"/>
    </row>
    <row r="28" spans="2:8" ht="15.95" customHeight="1" x14ac:dyDescent="0.25">
      <c r="B28" s="267" t="s">
        <v>117</v>
      </c>
    </row>
    <row r="29" spans="2:8" ht="15.95" customHeight="1" x14ac:dyDescent="0.25">
      <c r="B29" s="5"/>
    </row>
    <row r="30" spans="2:8" x14ac:dyDescent="0.25">
      <c r="B30" s="267" t="s">
        <v>118</v>
      </c>
    </row>
    <row r="31" spans="2:8" x14ac:dyDescent="0.25">
      <c r="B31" s="5"/>
    </row>
    <row r="32" spans="2:8" x14ac:dyDescent="0.25">
      <c r="B32" s="267" t="s">
        <v>119</v>
      </c>
    </row>
    <row r="33" spans="2:2" x14ac:dyDescent="0.25">
      <c r="B33" s="5"/>
    </row>
    <row r="34" spans="2:2" x14ac:dyDescent="0.25">
      <c r="B34" s="267" t="s">
        <v>120</v>
      </c>
    </row>
    <row r="36" spans="2:2" x14ac:dyDescent="0.25">
      <c r="B36" s="267" t="s">
        <v>121</v>
      </c>
    </row>
    <row r="38" spans="2:2" x14ac:dyDescent="0.25">
      <c r="B38" s="267" t="s">
        <v>122</v>
      </c>
    </row>
    <row r="39" spans="2:2" x14ac:dyDescent="0.25">
      <c r="B39" s="267"/>
    </row>
    <row r="40" spans="2:2" x14ac:dyDescent="0.25">
      <c r="B40" s="267" t="s">
        <v>123</v>
      </c>
    </row>
    <row r="42" spans="2:2" x14ac:dyDescent="0.25">
      <c r="B42" s="267" t="s">
        <v>124</v>
      </c>
    </row>
    <row r="44" spans="2:2" x14ac:dyDescent="0.25">
      <c r="B44" s="267" t="s">
        <v>125</v>
      </c>
    </row>
    <row r="46" spans="2:2" x14ac:dyDescent="0.25">
      <c r="B46" s="267" t="s">
        <v>109</v>
      </c>
    </row>
    <row r="48" spans="2:2" x14ac:dyDescent="0.25">
      <c r="B48" s="267" t="s">
        <v>110</v>
      </c>
    </row>
    <row r="50" spans="2:2" x14ac:dyDescent="0.25">
      <c r="B50" s="267" t="s">
        <v>111</v>
      </c>
    </row>
    <row r="52" spans="2:2" x14ac:dyDescent="0.25">
      <c r="B52" s="267" t="s">
        <v>112</v>
      </c>
    </row>
    <row r="54" spans="2:2" x14ac:dyDescent="0.25">
      <c r="B54" s="267" t="s">
        <v>126</v>
      </c>
    </row>
    <row r="56" spans="2:2" x14ac:dyDescent="0.25">
      <c r="B56" s="267" t="s">
        <v>127</v>
      </c>
    </row>
    <row r="58" spans="2:2" x14ac:dyDescent="0.25">
      <c r="B58" s="267" t="s">
        <v>128</v>
      </c>
    </row>
    <row r="60" spans="2:2" x14ac:dyDescent="0.25">
      <c r="B60" s="267" t="s">
        <v>129</v>
      </c>
    </row>
  </sheetData>
  <customSheetViews>
    <customSheetView guid="{D2454DF7-9151-402B-B9E4-208D72282370}" showGridLines="0" showRowCol="0" fitToPage="1">
      <selection activeCell="F9" sqref="F9"/>
      <pageMargins left="0.31496062992125984" right="0.31496062992125984" top="0.35433070866141736" bottom="0.35433070866141736" header="0.31496062992125984" footer="0.31496062992125984"/>
      <pageSetup paperSize="9" scale="82" orientation="portrait" r:id="rId1"/>
    </customSheetView>
  </customSheetViews>
  <mergeCells count="2">
    <mergeCell ref="E2:K2"/>
    <mergeCell ref="E3:K3"/>
  </mergeCells>
  <hyperlinks>
    <hyperlink ref="B8:C8" location="'0'!A1" display="0 - Nota Introdutória" xr:uid="{00000000-0004-0000-0000-000002000000}"/>
    <hyperlink ref="B10" location="'1'!A1" display="1 - Evolução Recente da Balança Comercial (1.000 €)" xr:uid="{00000000-0004-0000-0000-000003000000}"/>
    <hyperlink ref="B12" location="'2'!A1" display="2 - Evolução  Mensal e Trimestral das Exportações" xr:uid="{00000000-0004-0000-0000-000004000000}"/>
    <hyperlink ref="B14" location="'3'!A1" display="3. Evolução Mensal e Timestral das Importações" xr:uid="{00000000-0004-0000-0000-000005000000}"/>
    <hyperlink ref="B16" location="'4'!A1" display="4 - Exportações por Tipo de Produto" xr:uid="{00000000-0004-0000-0000-000006000000}"/>
    <hyperlink ref="B18" location="'5'!A1" display="5 - Exportações por Tipo de produto - fevereiro 2021 vs fevereiro 2020" xr:uid="{E9B1E9FC-9FF7-4195-87D6-3006A0CEF0A2}"/>
    <hyperlink ref="B20" location="'6'!A1" display="6 - Evolução das Exportações de Vinho (NC 2204) por Mercado / Acondicionamento" xr:uid="{56FF14C1-E2A3-483B-A1FF-E6EC5C395427}"/>
    <hyperlink ref="B22" location="'7'!A1" display="7 - Evolução das Exportações de Vinho (NC 2204) por Mercado / Acondicionamento - fevereiro 2021 vs fevereiro 2020" xr:uid="{F4E8D403-A921-450E-8B5C-7BDED51D6FCE}"/>
    <hyperlink ref="B24" location="'8'!A1" display="8 - Evolução das Exportações com Destino a uma Selecção de Mercados" xr:uid="{54F53325-7E45-40D8-91BE-AF0ABBD7EF28}"/>
    <hyperlink ref="B26" location="'9'!A1" display="9 - Evolução das Exportações com Destino a uma Selecção de Mercado - fevereiro 2021 vs fevereiro 2020" xr:uid="{54C55F9D-1FA0-4654-8A8B-3B4FA99B9E16}"/>
    <hyperlink ref="B28" location="'10'!A1" display="10 - Evolução das Exportações de Vinho com DOP + IGP + Vinho ( ex-vinho mesa) por Mercado / Acondicionamento" xr:uid="{EA9D33F2-4AD5-4EE8-A048-36923BBD85BA}"/>
    <hyperlink ref="B30" location="'11'!A1" display="11 - Evolução das Exportações de Vinho com DOP + Vinho com IGP + Vinho (ex-vinho mesa) com Destino a uma Selecção de Mercados" xr:uid="{30DD850B-1E4A-4E70-AB04-C6DC3D89DFED}"/>
    <hyperlink ref="B32" location="'12'!A1" display="12 - Evolução das Exportações de Vinho com DOP + IGP por Mercado / Acondicionamento" xr:uid="{B9DEB847-51C4-4A0E-9D56-35301BC50610}"/>
    <hyperlink ref="B34" location="'13'!A1" display="13 - Evolução das Exportações de Vinho com DOP + Vinho com IGP com Destino a uma Selecção de Mercados" xr:uid="{80FD4D7E-7306-4B27-BB2E-AE035CD05539}"/>
    <hyperlink ref="B36" location="'14'!A1" display="14 - Evolução das Exportações de Vinho com DOP por Mercado / Acondicionamento" xr:uid="{48661EB9-B113-4F34-9144-8051207985CA}"/>
    <hyperlink ref="B38" location="'15'!A1" display="15 - Evolução das Exportações de Vinho com DOP com Destino a uma Selecção de Mercados" xr:uid="{92875B0D-926B-45F3-9A80-BDEAE4CDD9AA}"/>
    <hyperlink ref="B40" location="'16'!A1" display="16 - Evolução das Exportações de Vinho com DOP Vinho Verde -  Branco e Acondicionamento até 2 litros - com Destino a uma Seleção de Mercados" xr:uid="{1600B932-6478-4ED2-83F2-CD4E43FF9EF9}"/>
    <hyperlink ref="B42" location="'17'!A1" display="17 - Evolução das Exportações de Vinho com IGP por Mercado / Acondicionamento" xr:uid="{6263D861-1850-4E3A-A173-3B67C751DE14}"/>
    <hyperlink ref="B44" location="'18'!A1" display="18 - Evolução das Exportações de Vinho com IGP com Destino a uma Seleção de Mercados" xr:uid="{B3868B5E-2771-43CF-9802-52F64E2AC8A7}"/>
    <hyperlink ref="B46" location="'19'!A1" display="19 - Evolução das Exportações de Vinho ( ex-vinho mesa) por Mercado / Acondicionamento" xr:uid="{C8408116-018E-402A-A3E2-D8BC1C13F70F}"/>
    <hyperlink ref="B48" location="'20'!A1" display="20 - Evolução das Exportações de Vinho (ex-vinho mesa) com Destino a uma Seleção de Mercados" xr:uid="{4337DBAB-C2E7-4083-94FD-41927BB38508}"/>
    <hyperlink ref="B50" location="'21'!A1" display="21- Evolução das Exportações de Vinhos Espumantes e Espumosos por Mercado" xr:uid="{6EEDDA6B-FB25-4CF5-92F3-CE3292B3DE11}"/>
    <hyperlink ref="B52" location="'22'!A1" display="22 - Evolução das Exportações de Vinhos Espumantes e Espumosos com Destino a uma Seleção de Mercados" xr:uid="{D095C1A3-19E8-4710-918E-BEBC62AB51AE}"/>
    <hyperlink ref="B54" location="'23'!A1" display="23 - Evolução das Exportações de Vinho Licoroso com DOP Porto por Mercado" xr:uid="{4AEE1043-9B41-4FF2-96C3-4BA21CBC6FE3}"/>
    <hyperlink ref="B56" location="'24'!A1" display="24 - Evolução das Exportações de Vinho Licoroso com DOP Porto com Destino a uma Seleção de Mercados" xr:uid="{5BC242E6-E20D-4973-899C-56568A7C9AAA}"/>
    <hyperlink ref="B58" location="'25'!A1" display="25 - Evolução das Exportações de Vinho Licoroso com DOP Madeira por Mercado" xr:uid="{3E4F9072-9FC1-4755-B488-50267D2385D1}"/>
    <hyperlink ref="B60" location="'26'!A1" display="26 - Evolução das Exportações de Vinho Licoroso com DOP Madeira com Destino a uma Seleção de Mercados" xr:uid="{43AF9C40-38A9-4672-BFEE-55698E7683D9}"/>
  </hyperlinks>
  <pageMargins left="0.31496062992125984" right="0.31496062992125984" top="0.35433070866141736" bottom="0.35433070866141736" header="0.31496062992125984" footer="0.31496062992125984"/>
  <pageSetup paperSize="9" scale="81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lha7">
    <pageSetUpPr fitToPage="1"/>
  </sheetPr>
  <dimension ref="A1:Q96"/>
  <sheetViews>
    <sheetView showGridLines="0" topLeftCell="A83" zoomScaleNormal="100" workbookViewId="0">
      <selection activeCell="H96" sqref="H96:I96"/>
    </sheetView>
  </sheetViews>
  <sheetFormatPr defaultRowHeight="15" x14ac:dyDescent="0.25"/>
  <cols>
    <col min="1" max="1" width="33.140625" customWidth="1"/>
    <col min="2" max="5" width="9.7109375" customWidth="1"/>
    <col min="6" max="6" width="10.85546875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31</v>
      </c>
    </row>
    <row r="3" spans="1:17" ht="8.25" customHeight="1" thickBot="1" x14ac:dyDescent="0.3"/>
    <row r="4" spans="1:17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13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7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150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 / 2022</v>
      </c>
      <c r="N5" s="338" t="str">
        <f>B5</f>
        <v>jan-mar</v>
      </c>
      <c r="O5" s="339"/>
      <c r="P5" s="131" t="str">
        <f>L5</f>
        <v>2023 / 2022</v>
      </c>
    </row>
    <row r="6" spans="1:17" ht="19.5" customHeight="1" thickBot="1" x14ac:dyDescent="0.3">
      <c r="A6" s="35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1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0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162</v>
      </c>
      <c r="B7" s="19">
        <v>62877.569999999978</v>
      </c>
      <c r="C7" s="147">
        <v>58393.460000000014</v>
      </c>
      <c r="D7" s="214">
        <f>B7/$B$33</f>
        <v>8.259532473742158E-2</v>
      </c>
      <c r="E7" s="246">
        <f>C7/$C$33</f>
        <v>7.9308769480479865E-2</v>
      </c>
      <c r="F7" s="52">
        <f>(C7-B7)/B7</f>
        <v>-7.1314937902338879E-2</v>
      </c>
      <c r="H7" s="19">
        <v>25316.708000000006</v>
      </c>
      <c r="I7" s="147">
        <v>25068.373</v>
      </c>
      <c r="J7" s="214">
        <f t="shared" ref="J7:J32" si="0">H7/$H$33</f>
        <v>0.11933193013353308</v>
      </c>
      <c r="K7" s="246">
        <f>I7/$I$33</f>
        <v>0.11929925967220965</v>
      </c>
      <c r="L7" s="52">
        <f>(I7-H7)/H7</f>
        <v>-9.8091347421634095E-3</v>
      </c>
      <c r="N7" s="40">
        <f t="shared" ref="N7:N33" si="1">(H7/B7)*10</f>
        <v>4.026349618790932</v>
      </c>
      <c r="O7" s="149">
        <f t="shared" ref="O7:O33" si="2">(I7/C7)*10</f>
        <v>4.2930103816420528</v>
      </c>
      <c r="P7" s="52">
        <f>(O7-N7)/N7</f>
        <v>6.6228914053220275E-2</v>
      </c>
      <c r="Q7" s="2"/>
    </row>
    <row r="8" spans="1:17" ht="20.100000000000001" customHeight="1" x14ac:dyDescent="0.25">
      <c r="A8" s="8" t="s">
        <v>163</v>
      </c>
      <c r="B8" s="19">
        <v>94097.140000000014</v>
      </c>
      <c r="C8" s="140">
        <v>79874.969999999987</v>
      </c>
      <c r="D8" s="214">
        <f t="shared" ref="D8:D32" si="3">B8/$B$33</f>
        <v>0.12360502855251286</v>
      </c>
      <c r="E8" s="215">
        <f t="shared" ref="E8:E32" si="4">C8/$C$33</f>
        <v>0.10848450465155246</v>
      </c>
      <c r="F8" s="52">
        <f t="shared" ref="F8:F33" si="5">(C8-B8)/B8</f>
        <v>-0.15114348852685666</v>
      </c>
      <c r="H8" s="19">
        <v>25096.665000000008</v>
      </c>
      <c r="I8" s="140">
        <v>23862.603999999996</v>
      </c>
      <c r="J8" s="214">
        <f t="shared" si="0"/>
        <v>0.1182947433119932</v>
      </c>
      <c r="K8" s="215">
        <f t="shared" ref="K8:K32" si="6">I8/$I$33</f>
        <v>0.1135610592299352</v>
      </c>
      <c r="L8" s="52">
        <f t="shared" ref="L8:L33" si="7">(I8-H8)/H8</f>
        <v>-4.9172310344821196E-2</v>
      </c>
      <c r="N8" s="40">
        <f t="shared" si="1"/>
        <v>2.6671017843900469</v>
      </c>
      <c r="O8" s="143">
        <f t="shared" si="2"/>
        <v>2.9874945805926441</v>
      </c>
      <c r="P8" s="52">
        <f t="shared" ref="P8:P33" si="8">(O8-N8)/N8</f>
        <v>0.12012769744213922</v>
      </c>
      <c r="Q8" s="2"/>
    </row>
    <row r="9" spans="1:17" ht="20.100000000000001" customHeight="1" x14ac:dyDescent="0.25">
      <c r="A9" s="8" t="s">
        <v>164</v>
      </c>
      <c r="B9" s="19">
        <v>49068.01999999999</v>
      </c>
      <c r="C9" s="140">
        <v>47062.899999999994</v>
      </c>
      <c r="D9" s="214">
        <f t="shared" si="3"/>
        <v>6.4455242881082994E-2</v>
      </c>
      <c r="E9" s="215">
        <f t="shared" si="4"/>
        <v>6.3919841146300879E-2</v>
      </c>
      <c r="F9" s="52">
        <f t="shared" si="5"/>
        <v>-4.086409029750937E-2</v>
      </c>
      <c r="H9" s="19">
        <v>14408.369000000002</v>
      </c>
      <c r="I9" s="140">
        <v>15095.465999999999</v>
      </c>
      <c r="J9" s="214">
        <f t="shared" si="0"/>
        <v>6.7914773233793413E-2</v>
      </c>
      <c r="K9" s="215">
        <f t="shared" si="6"/>
        <v>7.1838643784621042E-2</v>
      </c>
      <c r="L9" s="52">
        <f t="shared" si="7"/>
        <v>4.7687354481273765E-2</v>
      </c>
      <c r="N9" s="40">
        <f t="shared" si="1"/>
        <v>2.9364072567020245</v>
      </c>
      <c r="O9" s="143">
        <f t="shared" si="2"/>
        <v>3.2075086745610664</v>
      </c>
      <c r="P9" s="52">
        <f t="shared" si="8"/>
        <v>9.2324188765125437E-2</v>
      </c>
      <c r="Q9" s="2"/>
    </row>
    <row r="10" spans="1:17" ht="20.100000000000001" customHeight="1" x14ac:dyDescent="0.25">
      <c r="A10" s="8" t="s">
        <v>165</v>
      </c>
      <c r="B10" s="19">
        <v>45866.069999999978</v>
      </c>
      <c r="C10" s="140">
        <v>42938.770000000011</v>
      </c>
      <c r="D10" s="214">
        <f t="shared" si="3"/>
        <v>6.024919452325065E-2</v>
      </c>
      <c r="E10" s="215">
        <f t="shared" si="4"/>
        <v>5.8318534502071716E-2</v>
      </c>
      <c r="F10" s="52">
        <f t="shared" si="5"/>
        <v>-6.3822777927124957E-2</v>
      </c>
      <c r="H10" s="19">
        <v>14171.891000000003</v>
      </c>
      <c r="I10" s="140">
        <v>13823.002000000002</v>
      </c>
      <c r="J10" s="214">
        <f t="shared" si="0"/>
        <v>6.6800118983560031E-2</v>
      </c>
      <c r="K10" s="215">
        <f t="shared" si="6"/>
        <v>6.5783044836913579E-2</v>
      </c>
      <c r="L10" s="52">
        <f t="shared" si="7"/>
        <v>-2.4618380144188306E-2</v>
      </c>
      <c r="N10" s="40">
        <f t="shared" si="1"/>
        <v>3.0898420117529168</v>
      </c>
      <c r="O10" s="143">
        <f t="shared" si="2"/>
        <v>3.2192356697688358</v>
      </c>
      <c r="P10" s="52">
        <f t="shared" si="8"/>
        <v>4.1877111361597372E-2</v>
      </c>
      <c r="Q10" s="2"/>
    </row>
    <row r="11" spans="1:17" ht="20.100000000000001" customHeight="1" x14ac:dyDescent="0.25">
      <c r="A11" s="8" t="s">
        <v>166</v>
      </c>
      <c r="B11" s="19">
        <v>78482.599999999991</v>
      </c>
      <c r="C11" s="140">
        <v>91147.689999999988</v>
      </c>
      <c r="D11" s="214">
        <f t="shared" si="3"/>
        <v>0.10309393052621411</v>
      </c>
      <c r="E11" s="215">
        <f t="shared" si="4"/>
        <v>0.12379487591398484</v>
      </c>
      <c r="F11" s="52">
        <f t="shared" si="5"/>
        <v>0.16137449574810209</v>
      </c>
      <c r="H11" s="19">
        <v>9533.1009999999987</v>
      </c>
      <c r="I11" s="140">
        <v>12491.531999999996</v>
      </c>
      <c r="J11" s="214">
        <f t="shared" si="0"/>
        <v>4.4934884207216585E-2</v>
      </c>
      <c r="K11" s="215">
        <f t="shared" si="6"/>
        <v>5.9446638988964934E-2</v>
      </c>
      <c r="L11" s="52">
        <f t="shared" si="7"/>
        <v>0.31033249306810001</v>
      </c>
      <c r="N11" s="40">
        <f t="shared" si="1"/>
        <v>1.2146770112101282</v>
      </c>
      <c r="O11" s="143">
        <f t="shared" si="2"/>
        <v>1.3704715939592103</v>
      </c>
      <c r="P11" s="52">
        <f t="shared" si="8"/>
        <v>0.12826008997558203</v>
      </c>
      <c r="Q11" s="2"/>
    </row>
    <row r="12" spans="1:17" ht="20.100000000000001" customHeight="1" x14ac:dyDescent="0.25">
      <c r="A12" s="8" t="s">
        <v>167</v>
      </c>
      <c r="B12" s="19">
        <v>38259.449999999997</v>
      </c>
      <c r="C12" s="140">
        <v>31839.14</v>
      </c>
      <c r="D12" s="214">
        <f t="shared" si="3"/>
        <v>5.025721727199612E-2</v>
      </c>
      <c r="E12" s="215">
        <f t="shared" si="4"/>
        <v>4.3243250437921051E-2</v>
      </c>
      <c r="F12" s="52">
        <f t="shared" si="5"/>
        <v>-0.16780978294251481</v>
      </c>
      <c r="H12" s="19">
        <v>14610.243999999997</v>
      </c>
      <c r="I12" s="140">
        <v>12202.621000000003</v>
      </c>
      <c r="J12" s="214">
        <f t="shared" si="0"/>
        <v>6.8866324019768679E-2</v>
      </c>
      <c r="K12" s="215">
        <f t="shared" si="6"/>
        <v>5.8071724533561034E-2</v>
      </c>
      <c r="L12" s="52">
        <f t="shared" si="7"/>
        <v>-0.16479006100103424</v>
      </c>
      <c r="N12" s="40">
        <f t="shared" si="1"/>
        <v>3.8187281834945348</v>
      </c>
      <c r="O12" s="143">
        <f t="shared" si="2"/>
        <v>3.8325849881623695</v>
      </c>
      <c r="P12" s="52">
        <f t="shared" si="8"/>
        <v>3.628643884036348E-3</v>
      </c>
      <c r="Q12" s="2"/>
    </row>
    <row r="13" spans="1:17" ht="20.100000000000001" customHeight="1" x14ac:dyDescent="0.25">
      <c r="A13" s="8" t="s">
        <v>168</v>
      </c>
      <c r="B13" s="19">
        <v>49878.12000000001</v>
      </c>
      <c r="C13" s="140">
        <v>45538.239999999998</v>
      </c>
      <c r="D13" s="214">
        <f t="shared" si="3"/>
        <v>6.5519381850985728E-2</v>
      </c>
      <c r="E13" s="215">
        <f t="shared" si="4"/>
        <v>6.1849079994690616E-2</v>
      </c>
      <c r="F13" s="52">
        <f t="shared" si="5"/>
        <v>-8.7009694832123008E-2</v>
      </c>
      <c r="H13" s="19">
        <v>12895.365000000002</v>
      </c>
      <c r="I13" s="140">
        <v>12103.327999999998</v>
      </c>
      <c r="J13" s="214">
        <f t="shared" si="0"/>
        <v>6.0783131646753107E-2</v>
      </c>
      <c r="K13" s="215">
        <f t="shared" si="6"/>
        <v>5.7599193612203142E-2</v>
      </c>
      <c r="L13" s="52">
        <f t="shared" si="7"/>
        <v>-6.1420285505683923E-2</v>
      </c>
      <c r="N13" s="40">
        <f t="shared" si="1"/>
        <v>2.5853751103690352</v>
      </c>
      <c r="O13" s="143">
        <f t="shared" si="2"/>
        <v>2.6578383354297399</v>
      </c>
      <c r="P13" s="52">
        <f t="shared" si="8"/>
        <v>2.802812820858375E-2</v>
      </c>
      <c r="Q13" s="2"/>
    </row>
    <row r="14" spans="1:17" ht="20.100000000000001" customHeight="1" x14ac:dyDescent="0.25">
      <c r="A14" s="8" t="s">
        <v>169</v>
      </c>
      <c r="B14" s="19">
        <v>31933.609999999997</v>
      </c>
      <c r="C14" s="140">
        <v>36471.87999999999</v>
      </c>
      <c r="D14" s="214">
        <f t="shared" si="3"/>
        <v>4.1947659363874491E-2</v>
      </c>
      <c r="E14" s="215">
        <f t="shared" si="4"/>
        <v>4.9535340489152771E-2</v>
      </c>
      <c r="F14" s="52">
        <f t="shared" si="5"/>
        <v>0.14211578333924643</v>
      </c>
      <c r="H14" s="19">
        <v>11234.393000000004</v>
      </c>
      <c r="I14" s="140">
        <v>12032.781999999999</v>
      </c>
      <c r="J14" s="214">
        <f t="shared" si="0"/>
        <v>5.2954033382565109E-2</v>
      </c>
      <c r="K14" s="215">
        <f t="shared" si="6"/>
        <v>5.7263468370966485E-2</v>
      </c>
      <c r="L14" s="52">
        <f t="shared" si="7"/>
        <v>7.1066500878151168E-2</v>
      </c>
      <c r="N14" s="40">
        <f t="shared" si="1"/>
        <v>3.5180466599297744</v>
      </c>
      <c r="O14" s="143">
        <f t="shared" si="2"/>
        <v>3.2991943382134408</v>
      </c>
      <c r="P14" s="52">
        <f t="shared" si="8"/>
        <v>-6.2208476143605855E-2</v>
      </c>
      <c r="Q14" s="2"/>
    </row>
    <row r="15" spans="1:17" ht="20.100000000000001" customHeight="1" x14ac:dyDescent="0.25">
      <c r="A15" s="8" t="s">
        <v>170</v>
      </c>
      <c r="B15" s="19">
        <v>27715.469999999998</v>
      </c>
      <c r="C15" s="140">
        <v>26021.110000000008</v>
      </c>
      <c r="D15" s="214">
        <f t="shared" si="3"/>
        <v>3.6406754346586016E-2</v>
      </c>
      <c r="E15" s="215">
        <f t="shared" si="4"/>
        <v>3.5341324432842471E-2</v>
      </c>
      <c r="F15" s="52">
        <f t="shared" si="5"/>
        <v>-6.1134088651572202E-2</v>
      </c>
      <c r="H15" s="19">
        <v>10394.748</v>
      </c>
      <c r="I15" s="140">
        <v>9718.8510000000024</v>
      </c>
      <c r="J15" s="214">
        <f t="shared" si="0"/>
        <v>4.8996312715368931E-2</v>
      </c>
      <c r="K15" s="215">
        <f t="shared" si="6"/>
        <v>4.6251574809602312E-2</v>
      </c>
      <c r="L15" s="52">
        <f t="shared" si="7"/>
        <v>-6.5022932734876998E-2</v>
      </c>
      <c r="N15" s="40">
        <f t="shared" si="1"/>
        <v>3.750522000889756</v>
      </c>
      <c r="O15" s="143">
        <f t="shared" si="2"/>
        <v>3.7349870931716596</v>
      </c>
      <c r="P15" s="52">
        <f t="shared" si="8"/>
        <v>-4.142065481661213E-3</v>
      </c>
      <c r="Q15" s="2"/>
    </row>
    <row r="16" spans="1:17" ht="20.100000000000001" customHeight="1" x14ac:dyDescent="0.25">
      <c r="A16" s="8" t="s">
        <v>171</v>
      </c>
      <c r="B16" s="19">
        <v>31928.539999999994</v>
      </c>
      <c r="C16" s="140">
        <v>23847.13</v>
      </c>
      <c r="D16" s="214">
        <f t="shared" si="3"/>
        <v>4.1940999464383802E-2</v>
      </c>
      <c r="E16" s="215">
        <f t="shared" si="4"/>
        <v>3.2388670511064692E-2</v>
      </c>
      <c r="F16" s="52">
        <f t="shared" si="5"/>
        <v>-0.25310928717692677</v>
      </c>
      <c r="H16" s="19">
        <v>11207.967000000001</v>
      </c>
      <c r="I16" s="140">
        <v>8882.2100000000009</v>
      </c>
      <c r="J16" s="214">
        <f t="shared" si="0"/>
        <v>5.2829472733301026E-2</v>
      </c>
      <c r="K16" s="215">
        <f t="shared" si="6"/>
        <v>4.2270037918021142E-2</v>
      </c>
      <c r="L16" s="52">
        <f t="shared" si="7"/>
        <v>-0.2075092655072949</v>
      </c>
      <c r="N16" s="40">
        <f t="shared" si="1"/>
        <v>3.5103286902564297</v>
      </c>
      <c r="O16" s="143">
        <f t="shared" si="2"/>
        <v>3.7246452717790364</v>
      </c>
      <c r="P16" s="52">
        <f t="shared" si="8"/>
        <v>6.1053137877795385E-2</v>
      </c>
      <c r="Q16" s="2"/>
    </row>
    <row r="17" spans="1:17" ht="20.100000000000001" customHeight="1" x14ac:dyDescent="0.25">
      <c r="A17" s="8" t="s">
        <v>172</v>
      </c>
      <c r="B17" s="19">
        <v>33143.930000000015</v>
      </c>
      <c r="C17" s="140">
        <v>37012.469999999994</v>
      </c>
      <c r="D17" s="214">
        <f t="shared" si="3"/>
        <v>4.3537523180752241E-2</v>
      </c>
      <c r="E17" s="215">
        <f t="shared" si="4"/>
        <v>5.0269558459683249E-2</v>
      </c>
      <c r="F17" s="52">
        <f t="shared" si="5"/>
        <v>0.11671941136732962</v>
      </c>
      <c r="H17" s="19">
        <v>7798.924</v>
      </c>
      <c r="I17" s="140">
        <v>8519.2050000000017</v>
      </c>
      <c r="J17" s="214">
        <f t="shared" si="0"/>
        <v>3.6760729471017085E-2</v>
      </c>
      <c r="K17" s="215">
        <f t="shared" si="6"/>
        <v>4.0542513448949678E-2</v>
      </c>
      <c r="L17" s="52">
        <f t="shared" si="7"/>
        <v>9.2356458403749259E-2</v>
      </c>
      <c r="N17" s="40">
        <f t="shared" si="1"/>
        <v>2.3530474509208767</v>
      </c>
      <c r="O17" s="143">
        <f t="shared" si="2"/>
        <v>2.3017120986521578</v>
      </c>
      <c r="P17" s="52">
        <f t="shared" si="8"/>
        <v>-2.1816539334397464E-2</v>
      </c>
      <c r="Q17" s="2"/>
    </row>
    <row r="18" spans="1:17" ht="20.100000000000001" customHeight="1" x14ac:dyDescent="0.25">
      <c r="A18" s="8" t="s">
        <v>173</v>
      </c>
      <c r="B18" s="19">
        <v>27001.279999999988</v>
      </c>
      <c r="C18" s="140">
        <v>24342.11</v>
      </c>
      <c r="D18" s="214">
        <f t="shared" si="3"/>
        <v>3.5468601759356261E-2</v>
      </c>
      <c r="E18" s="215">
        <f t="shared" si="4"/>
        <v>3.3060941938677438E-2</v>
      </c>
      <c r="F18" s="52">
        <f t="shared" si="5"/>
        <v>-9.848310894890866E-2</v>
      </c>
      <c r="H18" s="19">
        <v>6518.7160000000013</v>
      </c>
      <c r="I18" s="140">
        <v>5952.3199999999979</v>
      </c>
      <c r="J18" s="214">
        <f t="shared" si="0"/>
        <v>3.0726386790586837E-2</v>
      </c>
      <c r="K18" s="215">
        <f t="shared" si="6"/>
        <v>2.8326823178037391E-2</v>
      </c>
      <c r="L18" s="52">
        <f t="shared" si="7"/>
        <v>-8.6887663153296338E-2</v>
      </c>
      <c r="N18" s="40">
        <f t="shared" si="1"/>
        <v>2.4142248071202568</v>
      </c>
      <c r="O18" s="143">
        <f t="shared" si="2"/>
        <v>2.4452769295677319</v>
      </c>
      <c r="P18" s="52">
        <f t="shared" si="8"/>
        <v>1.2862150349832093E-2</v>
      </c>
      <c r="Q18" s="2"/>
    </row>
    <row r="19" spans="1:17" ht="20.100000000000001" customHeight="1" x14ac:dyDescent="0.25">
      <c r="A19" s="8" t="s">
        <v>174</v>
      </c>
      <c r="B19" s="19">
        <v>22085.999999999993</v>
      </c>
      <c r="C19" s="140">
        <v>18673.779999999995</v>
      </c>
      <c r="D19" s="214">
        <f t="shared" si="3"/>
        <v>2.9011940858253479E-2</v>
      </c>
      <c r="E19" s="215">
        <f t="shared" si="4"/>
        <v>2.5362335325723028E-2</v>
      </c>
      <c r="F19" s="52">
        <f t="shared" si="5"/>
        <v>-0.1544969664040568</v>
      </c>
      <c r="H19" s="19">
        <v>4758.7829999999985</v>
      </c>
      <c r="I19" s="140">
        <v>4560.011999999997</v>
      </c>
      <c r="J19" s="214">
        <f t="shared" si="0"/>
        <v>2.2430829493180732E-2</v>
      </c>
      <c r="K19" s="215">
        <f t="shared" si="6"/>
        <v>2.1700892024240734E-2</v>
      </c>
      <c r="L19" s="52">
        <f t="shared" si="7"/>
        <v>-4.176929269521254E-2</v>
      </c>
      <c r="N19" s="40">
        <f t="shared" si="1"/>
        <v>2.1546604183645748</v>
      </c>
      <c r="O19" s="143">
        <f t="shared" si="2"/>
        <v>2.4419330205239635</v>
      </c>
      <c r="P19" s="52">
        <f t="shared" si="8"/>
        <v>0.13332616114860166</v>
      </c>
      <c r="Q19" s="2"/>
    </row>
    <row r="20" spans="1:17" ht="20.100000000000001" customHeight="1" x14ac:dyDescent="0.25">
      <c r="A20" s="8" t="s">
        <v>175</v>
      </c>
      <c r="B20" s="19">
        <v>7281.0499999999993</v>
      </c>
      <c r="C20" s="140">
        <v>9453.8099999999977</v>
      </c>
      <c r="D20" s="214">
        <f t="shared" si="3"/>
        <v>9.5643118711394789E-3</v>
      </c>
      <c r="E20" s="215">
        <f t="shared" si="4"/>
        <v>1.2839965948280081E-2</v>
      </c>
      <c r="F20" s="52">
        <f t="shared" si="5"/>
        <v>0.29841300361898332</v>
      </c>
      <c r="H20" s="19">
        <v>3628.1170000000002</v>
      </c>
      <c r="I20" s="140">
        <v>4017.3719999999998</v>
      </c>
      <c r="J20" s="214">
        <f t="shared" si="0"/>
        <v>1.7101362640051129E-2</v>
      </c>
      <c r="K20" s="215">
        <f t="shared" si="6"/>
        <v>1.9118492669143873E-2</v>
      </c>
      <c r="L20" s="52">
        <f t="shared" si="7"/>
        <v>0.10728843639827482</v>
      </c>
      <c r="N20" s="40">
        <f t="shared" si="1"/>
        <v>4.9829585018644291</v>
      </c>
      <c r="O20" s="143">
        <f t="shared" si="2"/>
        <v>4.2494740215849491</v>
      </c>
      <c r="P20" s="52">
        <f t="shared" si="8"/>
        <v>-0.14719859296541174</v>
      </c>
      <c r="Q20" s="2"/>
    </row>
    <row r="21" spans="1:17" ht="20.100000000000001" customHeight="1" x14ac:dyDescent="0.25">
      <c r="A21" s="8" t="s">
        <v>176</v>
      </c>
      <c r="B21" s="19">
        <v>12726.320000000002</v>
      </c>
      <c r="C21" s="140">
        <v>12357.030000000002</v>
      </c>
      <c r="D21" s="214">
        <f t="shared" si="3"/>
        <v>1.6717162147206765E-2</v>
      </c>
      <c r="E21" s="215">
        <f t="shared" si="4"/>
        <v>1.6783058303676029E-2</v>
      </c>
      <c r="F21" s="52">
        <f t="shared" si="5"/>
        <v>-2.9017815047869221E-2</v>
      </c>
      <c r="H21" s="19">
        <v>3290.543000000001</v>
      </c>
      <c r="I21" s="140">
        <v>3112.2959999999998</v>
      </c>
      <c r="J21" s="214">
        <f t="shared" si="0"/>
        <v>1.5510185896894112E-2</v>
      </c>
      <c r="K21" s="215">
        <f t="shared" si="6"/>
        <v>1.4811276690385108E-2</v>
      </c>
      <c r="L21" s="52">
        <f t="shared" si="7"/>
        <v>-5.4169479019116645E-2</v>
      </c>
      <c r="N21" s="40">
        <f t="shared" si="1"/>
        <v>2.5856201949974542</v>
      </c>
      <c r="O21" s="143">
        <f t="shared" si="2"/>
        <v>2.5186440431074453</v>
      </c>
      <c r="P21" s="52">
        <f t="shared" si="8"/>
        <v>-2.590332177153918E-2</v>
      </c>
      <c r="Q21" s="2"/>
    </row>
    <row r="22" spans="1:17" ht="20.100000000000001" customHeight="1" x14ac:dyDescent="0.25">
      <c r="A22" s="8" t="s">
        <v>177</v>
      </c>
      <c r="B22" s="19">
        <v>10745.459999999997</v>
      </c>
      <c r="C22" s="140">
        <v>10529.18</v>
      </c>
      <c r="D22" s="214">
        <f t="shared" si="3"/>
        <v>1.4115124966708704E-2</v>
      </c>
      <c r="E22" s="215">
        <f t="shared" si="4"/>
        <v>1.4300510869513108E-2</v>
      </c>
      <c r="F22" s="52">
        <f t="shared" si="5"/>
        <v>-2.0127570155209464E-2</v>
      </c>
      <c r="H22" s="19">
        <v>2978.9149999999986</v>
      </c>
      <c r="I22" s="140">
        <v>2970.3509999999992</v>
      </c>
      <c r="J22" s="214">
        <f t="shared" si="0"/>
        <v>1.4041307292153997E-2</v>
      </c>
      <c r="K22" s="215">
        <f t="shared" si="6"/>
        <v>1.413576681927493E-2</v>
      </c>
      <c r="L22" s="52">
        <f t="shared" si="7"/>
        <v>-2.8748722269683427E-3</v>
      </c>
      <c r="N22" s="40">
        <f t="shared" si="1"/>
        <v>2.7722545149300255</v>
      </c>
      <c r="O22" s="143">
        <f t="shared" si="2"/>
        <v>2.8210658379854832</v>
      </c>
      <c r="P22" s="52">
        <f t="shared" si="8"/>
        <v>1.7607085782558353E-2</v>
      </c>
      <c r="Q22" s="2"/>
    </row>
    <row r="23" spans="1:17" ht="20.100000000000001" customHeight="1" x14ac:dyDescent="0.25">
      <c r="A23" s="8" t="s">
        <v>178</v>
      </c>
      <c r="B23" s="19">
        <v>11977.320000000005</v>
      </c>
      <c r="C23" s="140">
        <v>12118.32</v>
      </c>
      <c r="D23" s="214">
        <f t="shared" si="3"/>
        <v>1.573328350449954E-2</v>
      </c>
      <c r="E23" s="215">
        <f t="shared" si="4"/>
        <v>1.6458847401244737E-2</v>
      </c>
      <c r="F23" s="52">
        <f t="shared" si="5"/>
        <v>1.1772249551652163E-2</v>
      </c>
      <c r="H23" s="19">
        <v>2724.0219999999999</v>
      </c>
      <c r="I23" s="140">
        <v>2902.8619999999992</v>
      </c>
      <c r="J23" s="214">
        <f t="shared" si="0"/>
        <v>1.2839852755982609E-2</v>
      </c>
      <c r="K23" s="215">
        <f t="shared" si="6"/>
        <v>1.3814589703551554E-2</v>
      </c>
      <c r="L23" s="52">
        <f t="shared" si="7"/>
        <v>6.5652920571125803E-2</v>
      </c>
      <c r="N23" s="40">
        <f t="shared" si="1"/>
        <v>2.2743167920703451</v>
      </c>
      <c r="O23" s="143">
        <f t="shared" si="2"/>
        <v>2.3954327002422771</v>
      </c>
      <c r="P23" s="52">
        <f t="shared" si="8"/>
        <v>5.3253754531565639E-2</v>
      </c>
      <c r="Q23" s="2"/>
    </row>
    <row r="24" spans="1:17" ht="20.100000000000001" customHeight="1" x14ac:dyDescent="0.25">
      <c r="A24" s="8" t="s">
        <v>179</v>
      </c>
      <c r="B24" s="19">
        <v>656.7399999999999</v>
      </c>
      <c r="C24" s="140">
        <v>1082.1899999999998</v>
      </c>
      <c r="D24" s="214">
        <f t="shared" si="3"/>
        <v>8.6268686223170301E-4</v>
      </c>
      <c r="E24" s="215">
        <f t="shared" si="4"/>
        <v>1.4698077018227807E-3</v>
      </c>
      <c r="F24" s="52">
        <f t="shared" si="5"/>
        <v>0.64782105551664282</v>
      </c>
      <c r="H24" s="19">
        <v>1486.5140000000001</v>
      </c>
      <c r="I24" s="140">
        <v>2586.2490000000007</v>
      </c>
      <c r="J24" s="214">
        <f t="shared" si="0"/>
        <v>7.0067792696632894E-3</v>
      </c>
      <c r="K24" s="215">
        <f t="shared" si="6"/>
        <v>1.2307842676028182E-2</v>
      </c>
      <c r="L24" s="52">
        <f t="shared" si="7"/>
        <v>0.73980803409856921</v>
      </c>
      <c r="N24" s="40">
        <f t="shared" si="1"/>
        <v>22.634741297926126</v>
      </c>
      <c r="O24" s="143">
        <f t="shared" si="2"/>
        <v>23.898289579463878</v>
      </c>
      <c r="P24" s="52">
        <f t="shared" si="8"/>
        <v>5.5823402834894433E-2</v>
      </c>
      <c r="Q24" s="2"/>
    </row>
    <row r="25" spans="1:17" ht="20.100000000000001" customHeight="1" x14ac:dyDescent="0.25">
      <c r="A25" s="8" t="s">
        <v>180</v>
      </c>
      <c r="B25" s="19">
        <v>4794.08</v>
      </c>
      <c r="C25" s="140">
        <v>9813.2999999999993</v>
      </c>
      <c r="D25" s="214">
        <f t="shared" si="3"/>
        <v>6.2974538363549703E-3</v>
      </c>
      <c r="E25" s="215">
        <f t="shared" si="4"/>
        <v>1.3328217706962266E-2</v>
      </c>
      <c r="F25" s="52">
        <f t="shared" si="5"/>
        <v>1.0469620865734404</v>
      </c>
      <c r="H25" s="19">
        <v>1186.6760000000002</v>
      </c>
      <c r="I25" s="140">
        <v>2190.0720000000001</v>
      </c>
      <c r="J25" s="214">
        <f t="shared" si="0"/>
        <v>5.5934735876062742E-3</v>
      </c>
      <c r="K25" s="215">
        <f t="shared" si="6"/>
        <v>1.0422454150847187E-2</v>
      </c>
      <c r="L25" s="52">
        <f t="shared" si="7"/>
        <v>0.84555177655906066</v>
      </c>
      <c r="N25" s="40">
        <f t="shared" si="1"/>
        <v>2.4752945299202351</v>
      </c>
      <c r="O25" s="143">
        <f t="shared" si="2"/>
        <v>2.2317385588945617</v>
      </c>
      <c r="P25" s="52">
        <f t="shared" si="8"/>
        <v>-9.8394743769551263E-2</v>
      </c>
      <c r="Q25" s="2"/>
    </row>
    <row r="26" spans="1:17" ht="20.100000000000001" customHeight="1" x14ac:dyDescent="0.25">
      <c r="A26" s="8" t="s">
        <v>181</v>
      </c>
      <c r="B26" s="19">
        <v>19077.089999999997</v>
      </c>
      <c r="C26" s="140">
        <v>25531.600000000002</v>
      </c>
      <c r="D26" s="214">
        <f t="shared" si="3"/>
        <v>2.505946784513171E-2</v>
      </c>
      <c r="E26" s="215">
        <f t="shared" si="4"/>
        <v>3.4676482244207135E-2</v>
      </c>
      <c r="F26" s="52">
        <f t="shared" si="5"/>
        <v>0.33833828953996686</v>
      </c>
      <c r="H26" s="19">
        <v>1426.4580000000001</v>
      </c>
      <c r="I26" s="140">
        <v>1994.3689999999992</v>
      </c>
      <c r="J26" s="214">
        <f t="shared" si="0"/>
        <v>6.7237014541708696E-3</v>
      </c>
      <c r="K26" s="215">
        <f t="shared" si="6"/>
        <v>9.4911123754702793E-3</v>
      </c>
      <c r="L26" s="52">
        <f t="shared" si="7"/>
        <v>0.39812668862314848</v>
      </c>
      <c r="N26" s="40">
        <f t="shared" si="1"/>
        <v>0.74773353797670417</v>
      </c>
      <c r="O26" s="143">
        <f t="shared" si="2"/>
        <v>0.78113749236240537</v>
      </c>
      <c r="P26" s="52">
        <f t="shared" si="8"/>
        <v>4.4673607226565132E-2</v>
      </c>
      <c r="Q26" s="2"/>
    </row>
    <row r="27" spans="1:17" ht="20.100000000000001" customHeight="1" x14ac:dyDescent="0.25">
      <c r="A27" s="8" t="s">
        <v>182</v>
      </c>
      <c r="B27" s="19">
        <v>4634.6400000000021</v>
      </c>
      <c r="C27" s="140">
        <v>4871.5</v>
      </c>
      <c r="D27" s="214">
        <f t="shared" si="3"/>
        <v>6.088015103653718E-3</v>
      </c>
      <c r="E27" s="215">
        <f t="shared" si="4"/>
        <v>6.616368862611628E-3</v>
      </c>
      <c r="F27" s="52">
        <f t="shared" si="5"/>
        <v>5.1106450554950923E-2</v>
      </c>
      <c r="H27" s="19">
        <v>2139.0680000000016</v>
      </c>
      <c r="I27" s="140">
        <v>1909.691</v>
      </c>
      <c r="J27" s="214">
        <f t="shared" si="0"/>
        <v>1.0082634484976342E-2</v>
      </c>
      <c r="K27" s="215">
        <f t="shared" si="6"/>
        <v>9.0881335818117012E-3</v>
      </c>
      <c r="L27" s="52">
        <f t="shared" si="7"/>
        <v>-0.10723221515164613</v>
      </c>
      <c r="N27" s="40">
        <f t="shared" si="1"/>
        <v>4.6153919182503937</v>
      </c>
      <c r="O27" s="143">
        <f t="shared" si="2"/>
        <v>3.9201293236169561</v>
      </c>
      <c r="P27" s="52">
        <f t="shared" si="8"/>
        <v>-0.15063999048145804</v>
      </c>
      <c r="Q27" s="2"/>
    </row>
    <row r="28" spans="1:17" ht="20.100000000000001" customHeight="1" x14ac:dyDescent="0.25">
      <c r="A28" s="8" t="s">
        <v>183</v>
      </c>
      <c r="B28" s="19">
        <v>6050.0300000000007</v>
      </c>
      <c r="C28" s="140">
        <v>4560.170000000001</v>
      </c>
      <c r="D28" s="214">
        <f t="shared" si="3"/>
        <v>7.9472567486488892E-3</v>
      </c>
      <c r="E28" s="215">
        <f t="shared" si="4"/>
        <v>6.1935270032260443E-3</v>
      </c>
      <c r="F28" s="52">
        <f t="shared" si="5"/>
        <v>-0.24625663013241247</v>
      </c>
      <c r="H28" s="19">
        <v>1859.4869999999999</v>
      </c>
      <c r="I28" s="140">
        <v>1834.8050000000003</v>
      </c>
      <c r="J28" s="214">
        <f t="shared" si="0"/>
        <v>8.7648114742332594E-3</v>
      </c>
      <c r="K28" s="215">
        <f t="shared" si="6"/>
        <v>8.7317544757638914E-3</v>
      </c>
      <c r="L28" s="52">
        <f t="shared" si="7"/>
        <v>-1.3273553404782912E-2</v>
      </c>
      <c r="N28" s="40">
        <f t="shared" si="1"/>
        <v>3.0735169908248383</v>
      </c>
      <c r="O28" s="143">
        <f t="shared" si="2"/>
        <v>4.0235451748509368</v>
      </c>
      <c r="P28" s="52">
        <f t="shared" si="8"/>
        <v>0.30910132817295399</v>
      </c>
      <c r="Q28" s="2"/>
    </row>
    <row r="29" spans="1:17" ht="20.100000000000001" customHeight="1" x14ac:dyDescent="0.25">
      <c r="A29" s="8" t="s">
        <v>184</v>
      </c>
      <c r="B29" s="19">
        <v>8505.6999999999971</v>
      </c>
      <c r="C29" s="140">
        <v>5147.369999999999</v>
      </c>
      <c r="D29" s="214">
        <f t="shared" si="3"/>
        <v>1.1172999427603306E-2</v>
      </c>
      <c r="E29" s="215">
        <f t="shared" si="4"/>
        <v>6.9910496956463531E-3</v>
      </c>
      <c r="F29" s="52">
        <f t="shared" si="5"/>
        <v>-0.39483287677674961</v>
      </c>
      <c r="H29" s="19">
        <v>2871.5079999999989</v>
      </c>
      <c r="I29" s="140">
        <v>1797.9279999999999</v>
      </c>
      <c r="J29" s="214">
        <f t="shared" si="0"/>
        <v>1.3535037495154625E-2</v>
      </c>
      <c r="K29" s="215">
        <f t="shared" si="6"/>
        <v>8.556258491284479E-3</v>
      </c>
      <c r="L29" s="52">
        <f t="shared" si="7"/>
        <v>-0.37387324012330786</v>
      </c>
      <c r="N29" s="40">
        <f t="shared" si="1"/>
        <v>3.3759808128666657</v>
      </c>
      <c r="O29" s="143">
        <f t="shared" si="2"/>
        <v>3.4929060860206285</v>
      </c>
      <c r="P29" s="52">
        <f t="shared" si="8"/>
        <v>3.4634460216223004E-2</v>
      </c>
      <c r="Q29" s="2"/>
    </row>
    <row r="30" spans="1:17" ht="20.100000000000001" customHeight="1" x14ac:dyDescent="0.25">
      <c r="A30" s="8" t="s">
        <v>185</v>
      </c>
      <c r="B30" s="19">
        <v>3526.5799999999995</v>
      </c>
      <c r="C30" s="140">
        <v>5693.32</v>
      </c>
      <c r="D30" s="214">
        <f t="shared" si="3"/>
        <v>4.6324789636828564E-3</v>
      </c>
      <c r="E30" s="215">
        <f t="shared" si="4"/>
        <v>7.7325475054673166E-3</v>
      </c>
      <c r="F30" s="52">
        <f t="shared" si="5"/>
        <v>0.61440262237068222</v>
      </c>
      <c r="H30" s="19">
        <v>1001.178</v>
      </c>
      <c r="I30" s="140">
        <v>1532.5940000000005</v>
      </c>
      <c r="J30" s="214">
        <f t="shared" si="0"/>
        <v>4.7191168435971355E-3</v>
      </c>
      <c r="K30" s="215">
        <f t="shared" si="6"/>
        <v>7.293545918519345E-3</v>
      </c>
      <c r="L30" s="52">
        <f t="shared" si="7"/>
        <v>0.53079072852180187</v>
      </c>
      <c r="N30" s="40">
        <f t="shared" si="1"/>
        <v>2.8389487832404203</v>
      </c>
      <c r="O30" s="143">
        <f t="shared" si="2"/>
        <v>2.6919161403188308</v>
      </c>
      <c r="P30" s="52">
        <f t="shared" si="8"/>
        <v>-5.179122772118637E-2</v>
      </c>
      <c r="Q30" s="2"/>
    </row>
    <row r="31" spans="1:17" ht="20.100000000000001" customHeight="1" x14ac:dyDescent="0.25">
      <c r="A31" s="8" t="s">
        <v>186</v>
      </c>
      <c r="B31" s="19">
        <v>2309.0200000000009</v>
      </c>
      <c r="C31" s="140">
        <v>2016.39</v>
      </c>
      <c r="D31" s="214">
        <f t="shared" si="3"/>
        <v>3.0331047577888477E-3</v>
      </c>
      <c r="E31" s="215">
        <f t="shared" si="4"/>
        <v>2.7386184975636786E-3</v>
      </c>
      <c r="F31" s="52">
        <f t="shared" si="5"/>
        <v>-0.1267334193727212</v>
      </c>
      <c r="H31" s="19">
        <v>1656.9910000000002</v>
      </c>
      <c r="I31" s="140">
        <v>1379.7739999999997</v>
      </c>
      <c r="J31" s="214">
        <f t="shared" si="0"/>
        <v>7.8103335648494693E-3</v>
      </c>
      <c r="K31" s="215">
        <f t="shared" si="6"/>
        <v>6.56628241150566E-3</v>
      </c>
      <c r="L31" s="52">
        <f t="shared" si="7"/>
        <v>-0.16730145184856196</v>
      </c>
      <c r="N31" s="40">
        <f t="shared" si="1"/>
        <v>7.1761656460316479</v>
      </c>
      <c r="O31" s="143">
        <f t="shared" si="2"/>
        <v>6.8427933088341018</v>
      </c>
      <c r="P31" s="52">
        <f t="shared" si="8"/>
        <v>-4.645549638084203E-2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76650.920000000508</v>
      </c>
      <c r="C32" s="140">
        <f>C33-SUM(C7:C31)</f>
        <v>69942.159999999916</v>
      </c>
      <c r="D32" s="214">
        <f t="shared" si="3"/>
        <v>0.10068785464867945</v>
      </c>
      <c r="E32" s="215">
        <f t="shared" si="4"/>
        <v>9.4993970975633779E-2</v>
      </c>
      <c r="F32" s="52">
        <f t="shared" si="5"/>
        <v>-8.7523541791808199E-2</v>
      </c>
      <c r="H32" s="19">
        <f>H33-SUM(H7:H31)</f>
        <v>17958.32799999998</v>
      </c>
      <c r="I32" s="140">
        <f>I33-SUM(I7:I31)</f>
        <v>17589.494999999995</v>
      </c>
      <c r="J32" s="214">
        <f t="shared" si="0"/>
        <v>8.4647733118028923E-2</v>
      </c>
      <c r="K32" s="215">
        <f t="shared" si="6"/>
        <v>8.3707615628187473E-2</v>
      </c>
      <c r="L32" s="52">
        <f t="shared" si="7"/>
        <v>-2.0538270600692035E-2</v>
      </c>
      <c r="N32" s="40">
        <f t="shared" si="1"/>
        <v>2.342871814193471</v>
      </c>
      <c r="O32" s="143">
        <f t="shared" si="2"/>
        <v>2.5148629953664594</v>
      </c>
      <c r="P32" s="52">
        <f t="shared" si="8"/>
        <v>7.3410410305437906E-2</v>
      </c>
      <c r="Q32" s="2"/>
    </row>
    <row r="33" spans="1:17" ht="26.25" customHeight="1" thickBot="1" x14ac:dyDescent="0.3">
      <c r="A33" s="35" t="s">
        <v>18</v>
      </c>
      <c r="B33" s="36">
        <v>761272.75000000023</v>
      </c>
      <c r="C33" s="148">
        <v>736279.98999999987</v>
      </c>
      <c r="D33" s="251">
        <f>SUM(D7:D32)</f>
        <v>1.0000000000000002</v>
      </c>
      <c r="E33" s="252">
        <f>SUM(E7:E32)</f>
        <v>1</v>
      </c>
      <c r="F33" s="57">
        <f t="shared" si="5"/>
        <v>-3.2830230689329616E-2</v>
      </c>
      <c r="G33" s="56"/>
      <c r="H33" s="36">
        <v>212153.67900000003</v>
      </c>
      <c r="I33" s="148">
        <v>210130.16399999999</v>
      </c>
      <c r="J33" s="251">
        <f>SUM(J7:J32)</f>
        <v>1.0000000000000002</v>
      </c>
      <c r="K33" s="252">
        <f>SUM(K7:K32)</f>
        <v>1</v>
      </c>
      <c r="L33" s="57">
        <f t="shared" si="7"/>
        <v>-9.5379679934753468E-3</v>
      </c>
      <c r="M33" s="56"/>
      <c r="N33" s="37">
        <f t="shared" si="1"/>
        <v>2.7868287548713648</v>
      </c>
      <c r="O33" s="150">
        <f t="shared" si="2"/>
        <v>2.8539437014986651</v>
      </c>
      <c r="P33" s="57">
        <f t="shared" si="8"/>
        <v>2.4082910193166187E-2</v>
      </c>
      <c r="Q33" s="2"/>
    </row>
    <row r="35" spans="1:17" ht="15.75" thickBot="1" x14ac:dyDescent="0.3">
      <c r="L35" s="10"/>
    </row>
    <row r="36" spans="1:17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1"/>
      <c r="L36" s="130" t="s">
        <v>0</v>
      </c>
      <c r="N36" s="340" t="s">
        <v>22</v>
      </c>
      <c r="O36" s="341"/>
      <c r="P36" s="130" t="s">
        <v>0</v>
      </c>
    </row>
    <row r="37" spans="1:17" x14ac:dyDescent="0.25">
      <c r="A37" s="355"/>
      <c r="B37" s="349" t="str">
        <f>B5</f>
        <v>jan-mar</v>
      </c>
      <c r="C37" s="343"/>
      <c r="D37" s="349" t="str">
        <f>B37</f>
        <v>jan-mar</v>
      </c>
      <c r="E37" s="343"/>
      <c r="F37" s="131" t="str">
        <f>F5</f>
        <v>2023 / 2022</v>
      </c>
      <c r="H37" s="338" t="str">
        <f>B37</f>
        <v>jan-mar</v>
      </c>
      <c r="I37" s="343"/>
      <c r="J37" s="349" t="str">
        <f>H37</f>
        <v>jan-mar</v>
      </c>
      <c r="K37" s="343"/>
      <c r="L37" s="131" t="str">
        <f>F37</f>
        <v>2023 / 2022</v>
      </c>
      <c r="N37" s="338" t="str">
        <f>B37</f>
        <v>jan-mar</v>
      </c>
      <c r="O37" s="339"/>
      <c r="P37" s="131" t="str">
        <f>L37</f>
        <v>2023 / 2022</v>
      </c>
    </row>
    <row r="38" spans="1:17" ht="19.5" customHeight="1" thickBot="1" x14ac:dyDescent="0.3">
      <c r="A38" s="356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1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0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163</v>
      </c>
      <c r="B39" s="19">
        <v>94097.140000000014</v>
      </c>
      <c r="C39" s="147">
        <v>79874.969999999987</v>
      </c>
      <c r="D39" s="247">
        <f>B39/$B$62</f>
        <v>0.26995048510084807</v>
      </c>
      <c r="E39" s="246">
        <f>C39/$C$62</f>
        <v>0.24800037109252568</v>
      </c>
      <c r="F39" s="52">
        <f>(C39-B39)/B39</f>
        <v>-0.15114348852685666</v>
      </c>
      <c r="H39" s="39">
        <v>25096.665000000008</v>
      </c>
      <c r="I39" s="147">
        <v>23862.603999999996</v>
      </c>
      <c r="J39" s="250">
        <f>H39/$H$62</f>
        <v>0.25754270684517883</v>
      </c>
      <c r="K39" s="246">
        <f>I39/$I$62</f>
        <v>0.2552332754586048</v>
      </c>
      <c r="L39" s="52">
        <f>(I39-H39)/H39</f>
        <v>-4.9172310344821196E-2</v>
      </c>
      <c r="N39" s="40">
        <f t="shared" ref="N39:N62" si="9">(H39/B39)*10</f>
        <v>2.6671017843900469</v>
      </c>
      <c r="O39" s="149">
        <f t="shared" ref="O39:O62" si="10">(I39/C39)*10</f>
        <v>2.9874945805926441</v>
      </c>
      <c r="P39" s="52">
        <f>(O39-N39)/N39</f>
        <v>0.12012769744213922</v>
      </c>
    </row>
    <row r="40" spans="1:17" ht="20.100000000000001" customHeight="1" x14ac:dyDescent="0.25">
      <c r="A40" s="38" t="s">
        <v>168</v>
      </c>
      <c r="B40" s="19">
        <v>49878.12000000001</v>
      </c>
      <c r="C40" s="140">
        <v>45538.239999999998</v>
      </c>
      <c r="D40" s="247">
        <f t="shared" ref="D40:D61" si="11">B40/$B$62</f>
        <v>0.14309279421158086</v>
      </c>
      <c r="E40" s="215">
        <f t="shared" ref="E40:E61" si="12">C40/$C$62</f>
        <v>0.14138972971007685</v>
      </c>
      <c r="F40" s="52">
        <f t="shared" ref="F40:F62" si="13">(C40-B40)/B40</f>
        <v>-8.7009694832123008E-2</v>
      </c>
      <c r="H40" s="19">
        <v>12895.365000000002</v>
      </c>
      <c r="I40" s="140">
        <v>12103.327999999998</v>
      </c>
      <c r="J40" s="247">
        <f t="shared" ref="J40:J62" si="14">H40/$H$62</f>
        <v>0.1323326110404143</v>
      </c>
      <c r="K40" s="215">
        <f t="shared" ref="K40:K62" si="15">I40/$I$62</f>
        <v>0.12945661962918398</v>
      </c>
      <c r="L40" s="52">
        <f t="shared" ref="L40:L62" si="16">(I40-H40)/H40</f>
        <v>-6.1420285505683923E-2</v>
      </c>
      <c r="N40" s="40">
        <f t="shared" si="9"/>
        <v>2.5853751103690352</v>
      </c>
      <c r="O40" s="143">
        <f t="shared" si="10"/>
        <v>2.6578383354297399</v>
      </c>
      <c r="P40" s="52">
        <f t="shared" ref="P40:P62" si="17">(O40-N40)/N40</f>
        <v>2.802812820858375E-2</v>
      </c>
    </row>
    <row r="41" spans="1:17" ht="20.100000000000001" customHeight="1" x14ac:dyDescent="0.25">
      <c r="A41" s="38" t="s">
        <v>169</v>
      </c>
      <c r="B41" s="19">
        <v>31933.609999999997</v>
      </c>
      <c r="C41" s="140">
        <v>36471.87999999999</v>
      </c>
      <c r="D41" s="247">
        <f t="shared" si="11"/>
        <v>9.161270481250855E-2</v>
      </c>
      <c r="E41" s="215">
        <f t="shared" si="12"/>
        <v>0.11323997710975121</v>
      </c>
      <c r="F41" s="52">
        <f t="shared" si="13"/>
        <v>0.14211578333924643</v>
      </c>
      <c r="H41" s="19">
        <v>11234.393000000004</v>
      </c>
      <c r="I41" s="140">
        <v>12032.781999999999</v>
      </c>
      <c r="J41" s="247">
        <f t="shared" si="14"/>
        <v>0.11528766802212681</v>
      </c>
      <c r="K41" s="215">
        <f t="shared" si="15"/>
        <v>0.12870206297432343</v>
      </c>
      <c r="L41" s="52">
        <f t="shared" si="16"/>
        <v>7.1066500878151168E-2</v>
      </c>
      <c r="N41" s="40">
        <f t="shared" si="9"/>
        <v>3.5180466599297744</v>
      </c>
      <c r="O41" s="143">
        <f t="shared" si="10"/>
        <v>3.2991943382134408</v>
      </c>
      <c r="P41" s="52">
        <f t="shared" si="17"/>
        <v>-6.2208476143605855E-2</v>
      </c>
    </row>
    <row r="42" spans="1:17" ht="20.100000000000001" customHeight="1" x14ac:dyDescent="0.25">
      <c r="A42" s="38" t="s">
        <v>171</v>
      </c>
      <c r="B42" s="19">
        <v>31928.539999999994</v>
      </c>
      <c r="C42" s="140">
        <v>23847.13</v>
      </c>
      <c r="D42" s="247">
        <f t="shared" si="11"/>
        <v>9.1598159748126559E-2</v>
      </c>
      <c r="E42" s="215">
        <f t="shared" si="12"/>
        <v>7.4041931902969149E-2</v>
      </c>
      <c r="F42" s="52">
        <f t="shared" si="13"/>
        <v>-0.25310928717692677</v>
      </c>
      <c r="H42" s="19">
        <v>11207.967000000001</v>
      </c>
      <c r="I42" s="140">
        <v>8882.2100000000009</v>
      </c>
      <c r="J42" s="247">
        <f t="shared" si="14"/>
        <v>0.11501648364081195</v>
      </c>
      <c r="K42" s="215">
        <f t="shared" si="15"/>
        <v>9.5003694970220973E-2</v>
      </c>
      <c r="L42" s="52">
        <f t="shared" si="16"/>
        <v>-0.2075092655072949</v>
      </c>
      <c r="N42" s="40">
        <f t="shared" si="9"/>
        <v>3.5103286902564297</v>
      </c>
      <c r="O42" s="143">
        <f t="shared" si="10"/>
        <v>3.7246452717790364</v>
      </c>
      <c r="P42" s="52">
        <f t="shared" si="17"/>
        <v>6.1053137877795385E-2</v>
      </c>
    </row>
    <row r="43" spans="1:17" ht="20.100000000000001" customHeight="1" x14ac:dyDescent="0.25">
      <c r="A43" s="38" t="s">
        <v>172</v>
      </c>
      <c r="B43" s="19">
        <v>33143.930000000015</v>
      </c>
      <c r="C43" s="140">
        <v>37012.469999999994</v>
      </c>
      <c r="D43" s="247">
        <f t="shared" si="11"/>
        <v>9.5084930122728006E-2</v>
      </c>
      <c r="E43" s="215">
        <f t="shared" si="12"/>
        <v>0.11491843183228706</v>
      </c>
      <c r="F43" s="52">
        <f t="shared" si="13"/>
        <v>0.11671941136732962</v>
      </c>
      <c r="H43" s="19">
        <v>7798.924</v>
      </c>
      <c r="I43" s="140">
        <v>8519.2050000000017</v>
      </c>
      <c r="J43" s="247">
        <f t="shared" si="14"/>
        <v>8.0032785130607145E-2</v>
      </c>
      <c r="K43" s="215">
        <f t="shared" si="15"/>
        <v>9.1121010785466847E-2</v>
      </c>
      <c r="L43" s="52">
        <f t="shared" si="16"/>
        <v>9.2356458403749259E-2</v>
      </c>
      <c r="N43" s="40">
        <f t="shared" si="9"/>
        <v>2.3530474509208767</v>
      </c>
      <c r="O43" s="143">
        <f t="shared" si="10"/>
        <v>2.3017120986521578</v>
      </c>
      <c r="P43" s="52">
        <f t="shared" si="17"/>
        <v>-2.1816539334397464E-2</v>
      </c>
    </row>
    <row r="44" spans="1:17" ht="20.100000000000001" customHeight="1" x14ac:dyDescent="0.25">
      <c r="A44" s="38" t="s">
        <v>173</v>
      </c>
      <c r="B44" s="19">
        <v>27001.279999999988</v>
      </c>
      <c r="C44" s="140">
        <v>24342.11</v>
      </c>
      <c r="D44" s="247">
        <f t="shared" si="11"/>
        <v>7.7462594871043081E-2</v>
      </c>
      <c r="E44" s="215">
        <f t="shared" si="12"/>
        <v>7.5578774091246373E-2</v>
      </c>
      <c r="F44" s="52">
        <f t="shared" si="13"/>
        <v>-9.848310894890866E-2</v>
      </c>
      <c r="H44" s="19">
        <v>6518.7160000000013</v>
      </c>
      <c r="I44" s="140">
        <v>5952.3199999999979</v>
      </c>
      <c r="J44" s="247">
        <f t="shared" si="14"/>
        <v>6.6895253365137422E-2</v>
      </c>
      <c r="K44" s="215">
        <f t="shared" si="15"/>
        <v>6.3665731123802013E-2</v>
      </c>
      <c r="L44" s="52">
        <f t="shared" si="16"/>
        <v>-8.6887663153296338E-2</v>
      </c>
      <c r="N44" s="40">
        <f t="shared" si="9"/>
        <v>2.4142248071202568</v>
      </c>
      <c r="O44" s="143">
        <f t="shared" si="10"/>
        <v>2.4452769295677319</v>
      </c>
      <c r="P44" s="52">
        <f t="shared" si="17"/>
        <v>1.2862150349832093E-2</v>
      </c>
    </row>
    <row r="45" spans="1:17" ht="20.100000000000001" customHeight="1" x14ac:dyDescent="0.25">
      <c r="A45" s="38" t="s">
        <v>174</v>
      </c>
      <c r="B45" s="19">
        <v>22085.999999999993</v>
      </c>
      <c r="C45" s="140">
        <v>18673.779999999995</v>
      </c>
      <c r="D45" s="247">
        <f t="shared" si="11"/>
        <v>6.3361398804866201E-2</v>
      </c>
      <c r="E45" s="215">
        <f t="shared" si="12"/>
        <v>5.7979419206043943E-2</v>
      </c>
      <c r="F45" s="52">
        <f t="shared" si="13"/>
        <v>-0.1544969664040568</v>
      </c>
      <c r="H45" s="19">
        <v>4758.7829999999985</v>
      </c>
      <c r="I45" s="140">
        <v>4560.011999999997</v>
      </c>
      <c r="J45" s="247">
        <f t="shared" si="14"/>
        <v>4.8834769683893053E-2</v>
      </c>
      <c r="K45" s="215">
        <f t="shared" si="15"/>
        <v>4.8773671091828154E-2</v>
      </c>
      <c r="L45" s="52">
        <f t="shared" si="16"/>
        <v>-4.176929269521254E-2</v>
      </c>
      <c r="N45" s="40">
        <f t="shared" si="9"/>
        <v>2.1546604183645748</v>
      </c>
      <c r="O45" s="143">
        <f t="shared" si="10"/>
        <v>2.4419330205239635</v>
      </c>
      <c r="P45" s="52">
        <f t="shared" si="17"/>
        <v>0.13332616114860166</v>
      </c>
    </row>
    <row r="46" spans="1:17" ht="20.100000000000001" customHeight="1" x14ac:dyDescent="0.25">
      <c r="A46" s="38" t="s">
        <v>175</v>
      </c>
      <c r="B46" s="19">
        <v>7281.0499999999993</v>
      </c>
      <c r="C46" s="140">
        <v>9453.8099999999977</v>
      </c>
      <c r="D46" s="247">
        <f t="shared" si="11"/>
        <v>2.0888232942505261E-2</v>
      </c>
      <c r="E46" s="215">
        <f t="shared" si="12"/>
        <v>2.9352729500095338E-2</v>
      </c>
      <c r="F46" s="52">
        <f t="shared" si="13"/>
        <v>0.29841300361898332</v>
      </c>
      <c r="H46" s="19">
        <v>3628.1170000000002</v>
      </c>
      <c r="I46" s="140">
        <v>4017.3719999999998</v>
      </c>
      <c r="J46" s="247">
        <f t="shared" si="14"/>
        <v>3.7231842275896397E-2</v>
      </c>
      <c r="K46" s="215">
        <f t="shared" si="15"/>
        <v>4.2969619505720591E-2</v>
      </c>
      <c r="L46" s="52">
        <f t="shared" si="16"/>
        <v>0.10728843639827482</v>
      </c>
      <c r="N46" s="40">
        <f t="shared" si="9"/>
        <v>4.9829585018644291</v>
      </c>
      <c r="O46" s="143">
        <f t="shared" si="10"/>
        <v>4.2494740215849491</v>
      </c>
      <c r="P46" s="52">
        <f t="shared" si="17"/>
        <v>-0.14719859296541174</v>
      </c>
    </row>
    <row r="47" spans="1:17" ht="20.100000000000001" customHeight="1" x14ac:dyDescent="0.25">
      <c r="A47" s="38" t="s">
        <v>176</v>
      </c>
      <c r="B47" s="19">
        <v>12726.320000000002</v>
      </c>
      <c r="C47" s="140">
        <v>12357.030000000002</v>
      </c>
      <c r="D47" s="247">
        <f t="shared" si="11"/>
        <v>3.6509890285173652E-2</v>
      </c>
      <c r="E47" s="215">
        <f t="shared" si="12"/>
        <v>3.8366812852655516E-2</v>
      </c>
      <c r="F47" s="52">
        <f t="shared" si="13"/>
        <v>-2.9017815047869221E-2</v>
      </c>
      <c r="H47" s="19">
        <v>3290.543000000001</v>
      </c>
      <c r="I47" s="140">
        <v>3112.2959999999998</v>
      </c>
      <c r="J47" s="247">
        <f t="shared" si="14"/>
        <v>3.3767648060427764E-2</v>
      </c>
      <c r="K47" s="215">
        <f t="shared" si="15"/>
        <v>3.3288969731749059E-2</v>
      </c>
      <c r="L47" s="52">
        <f t="shared" si="16"/>
        <v>-5.4169479019116645E-2</v>
      </c>
      <c r="N47" s="40">
        <f t="shared" si="9"/>
        <v>2.5856201949974542</v>
      </c>
      <c r="O47" s="143">
        <f t="shared" si="10"/>
        <v>2.5186440431074453</v>
      </c>
      <c r="P47" s="52">
        <f t="shared" si="17"/>
        <v>-2.590332177153918E-2</v>
      </c>
    </row>
    <row r="48" spans="1:17" ht="20.100000000000001" customHeight="1" x14ac:dyDescent="0.25">
      <c r="A48" s="38" t="s">
        <v>178</v>
      </c>
      <c r="B48" s="19">
        <v>11977.320000000005</v>
      </c>
      <c r="C48" s="140">
        <v>12118.32</v>
      </c>
      <c r="D48" s="247">
        <f t="shared" si="11"/>
        <v>3.4361122391265993E-2</v>
      </c>
      <c r="E48" s="215">
        <f t="shared" si="12"/>
        <v>3.7625652404225961E-2</v>
      </c>
      <c r="F48" s="52">
        <f t="shared" si="13"/>
        <v>1.1772249551652163E-2</v>
      </c>
      <c r="H48" s="19">
        <v>2724.0219999999999</v>
      </c>
      <c r="I48" s="140">
        <v>2902.8619999999992</v>
      </c>
      <c r="J48" s="247">
        <f t="shared" si="14"/>
        <v>2.7953993065844306E-2</v>
      </c>
      <c r="K48" s="215">
        <f t="shared" si="15"/>
        <v>3.1048873646158499E-2</v>
      </c>
      <c r="L48" s="52">
        <f t="shared" si="16"/>
        <v>6.5652920571125803E-2</v>
      </c>
      <c r="N48" s="40">
        <f t="shared" si="9"/>
        <v>2.2743167920703451</v>
      </c>
      <c r="O48" s="143">
        <f t="shared" si="10"/>
        <v>2.3954327002422771</v>
      </c>
      <c r="P48" s="52">
        <f t="shared" si="17"/>
        <v>5.3253754531565639E-2</v>
      </c>
    </row>
    <row r="49" spans="1:16" ht="20.100000000000001" customHeight="1" x14ac:dyDescent="0.25">
      <c r="A49" s="38" t="s">
        <v>184</v>
      </c>
      <c r="B49" s="19">
        <v>8505.6999999999971</v>
      </c>
      <c r="C49" s="140">
        <v>5147.369999999999</v>
      </c>
      <c r="D49" s="247">
        <f t="shared" si="11"/>
        <v>2.4401568858758962E-2</v>
      </c>
      <c r="E49" s="215">
        <f t="shared" si="12"/>
        <v>1.598184850836919E-2</v>
      </c>
      <c r="F49" s="52">
        <f t="shared" si="13"/>
        <v>-0.39483287677674961</v>
      </c>
      <c r="H49" s="19">
        <v>2871.5079999999989</v>
      </c>
      <c r="I49" s="140">
        <v>1797.9279999999999</v>
      </c>
      <c r="J49" s="247">
        <f t="shared" si="14"/>
        <v>2.9467498691463E-2</v>
      </c>
      <c r="K49" s="215">
        <f t="shared" si="15"/>
        <v>1.9230552226351259E-2</v>
      </c>
      <c r="L49" s="52">
        <f t="shared" si="16"/>
        <v>-0.37387324012330786</v>
      </c>
      <c r="N49" s="40">
        <f t="shared" si="9"/>
        <v>3.3759808128666657</v>
      </c>
      <c r="O49" s="143">
        <f t="shared" si="10"/>
        <v>3.4929060860206285</v>
      </c>
      <c r="P49" s="52">
        <f t="shared" si="17"/>
        <v>3.4634460216223004E-2</v>
      </c>
    </row>
    <row r="50" spans="1:16" ht="20.100000000000001" customHeight="1" x14ac:dyDescent="0.25">
      <c r="A50" s="38" t="s">
        <v>185</v>
      </c>
      <c r="B50" s="19">
        <v>3526.5799999999995</v>
      </c>
      <c r="C50" s="140">
        <v>5693.32</v>
      </c>
      <c r="D50" s="247">
        <f t="shared" si="11"/>
        <v>1.0117225473026582E-2</v>
      </c>
      <c r="E50" s="215">
        <f t="shared" si="12"/>
        <v>1.7676945265187562E-2</v>
      </c>
      <c r="F50" s="52">
        <f t="shared" si="13"/>
        <v>0.61440262237068222</v>
      </c>
      <c r="H50" s="19">
        <v>1001.178</v>
      </c>
      <c r="I50" s="140">
        <v>1532.5940000000005</v>
      </c>
      <c r="J50" s="247">
        <f t="shared" si="14"/>
        <v>1.0274117782336513E-2</v>
      </c>
      <c r="K50" s="215">
        <f t="shared" si="15"/>
        <v>1.6392552404096601E-2</v>
      </c>
      <c r="L50" s="52">
        <f t="shared" si="16"/>
        <v>0.53079072852180187</v>
      </c>
      <c r="N50" s="40">
        <f t="shared" si="9"/>
        <v>2.8389487832404203</v>
      </c>
      <c r="O50" s="143">
        <f t="shared" si="10"/>
        <v>2.6919161403188308</v>
      </c>
      <c r="P50" s="52">
        <f t="shared" si="17"/>
        <v>-5.179122772118637E-2</v>
      </c>
    </row>
    <row r="51" spans="1:16" ht="20.100000000000001" customHeight="1" x14ac:dyDescent="0.25">
      <c r="A51" s="38" t="s">
        <v>187</v>
      </c>
      <c r="B51" s="19">
        <v>2893.33</v>
      </c>
      <c r="C51" s="140">
        <v>3518.5999999999995</v>
      </c>
      <c r="D51" s="247">
        <f t="shared" si="11"/>
        <v>8.3005268497728692E-3</v>
      </c>
      <c r="E51" s="215">
        <f t="shared" si="12"/>
        <v>1.0924750340765836E-2</v>
      </c>
      <c r="F51" s="52">
        <f t="shared" si="13"/>
        <v>0.21610739182879227</v>
      </c>
      <c r="H51" s="19">
        <v>937.05200000000002</v>
      </c>
      <c r="I51" s="140">
        <v>1224.2750000000001</v>
      </c>
      <c r="J51" s="247">
        <f t="shared" si="14"/>
        <v>9.6160549034976731E-3</v>
      </c>
      <c r="K51" s="215">
        <f t="shared" si="15"/>
        <v>1.3094787069847175E-2</v>
      </c>
      <c r="L51" s="52">
        <f t="shared" si="16"/>
        <v>0.30651767457942575</v>
      </c>
      <c r="N51" s="40">
        <f t="shared" si="9"/>
        <v>3.2386627173533613</v>
      </c>
      <c r="O51" s="143">
        <f t="shared" si="10"/>
        <v>3.479437844597284</v>
      </c>
      <c r="P51" s="52">
        <f t="shared" si="17"/>
        <v>7.4343995734351853E-2</v>
      </c>
    </row>
    <row r="52" spans="1:16" ht="20.100000000000001" customHeight="1" x14ac:dyDescent="0.25">
      <c r="A52" s="38" t="s">
        <v>188</v>
      </c>
      <c r="B52" s="19">
        <v>1386.7300000000002</v>
      </c>
      <c r="C52" s="140">
        <v>1477.4000000000003</v>
      </c>
      <c r="D52" s="247">
        <f t="shared" si="11"/>
        <v>3.978318960638964E-3</v>
      </c>
      <c r="E52" s="215">
        <f t="shared" si="12"/>
        <v>4.58711594197904E-3</v>
      </c>
      <c r="F52" s="52">
        <f t="shared" si="13"/>
        <v>6.5384032940803222E-2</v>
      </c>
      <c r="H52" s="19">
        <v>534.26499999999999</v>
      </c>
      <c r="I52" s="140">
        <v>490.86699999999985</v>
      </c>
      <c r="J52" s="247">
        <f t="shared" si="14"/>
        <v>5.4826429835453999E-3</v>
      </c>
      <c r="K52" s="215">
        <f t="shared" si="15"/>
        <v>5.2502900448140087E-3</v>
      </c>
      <c r="L52" s="52">
        <f t="shared" si="16"/>
        <v>-8.1229352474895683E-2</v>
      </c>
      <c r="N52" s="40">
        <f t="shared" ref="N52" si="18">(H52/B52)*10</f>
        <v>3.8526966316442266</v>
      </c>
      <c r="O52" s="143">
        <f t="shared" ref="O52" si="19">(I52/C52)*10</f>
        <v>3.3225057533504785</v>
      </c>
      <c r="P52" s="52">
        <f t="shared" ref="P52" si="20">(O52-N52)/N52</f>
        <v>-0.13761552724889139</v>
      </c>
    </row>
    <row r="53" spans="1:16" ht="20.100000000000001" customHeight="1" x14ac:dyDescent="0.25">
      <c r="A53" s="38" t="s">
        <v>189</v>
      </c>
      <c r="B53" s="19">
        <v>3951.1900000000014</v>
      </c>
      <c r="C53" s="140">
        <v>1524.4599999999996</v>
      </c>
      <c r="D53" s="247">
        <f t="shared" si="11"/>
        <v>1.1335367442895927E-2</v>
      </c>
      <c r="E53" s="215">
        <f t="shared" si="12"/>
        <v>4.7332305190939247E-3</v>
      </c>
      <c r="F53" s="52">
        <f t="shared" si="13"/>
        <v>-0.6141769947787884</v>
      </c>
      <c r="H53" s="19">
        <v>601.19100000000003</v>
      </c>
      <c r="I53" s="140">
        <v>410.85700000000008</v>
      </c>
      <c r="J53" s="247">
        <f t="shared" si="14"/>
        <v>6.1694395438979593E-3</v>
      </c>
      <c r="K53" s="215">
        <f t="shared" si="15"/>
        <v>4.3945068968623893E-3</v>
      </c>
      <c r="L53" s="52">
        <f t="shared" si="16"/>
        <v>-0.31659489247177675</v>
      </c>
      <c r="N53" s="40">
        <f t="shared" si="9"/>
        <v>1.5215441423976064</v>
      </c>
      <c r="O53" s="143">
        <f t="shared" si="10"/>
        <v>2.6950985922884181</v>
      </c>
      <c r="P53" s="52">
        <f t="shared" si="17"/>
        <v>0.77129175367962555</v>
      </c>
    </row>
    <row r="54" spans="1:16" ht="20.100000000000001" customHeight="1" x14ac:dyDescent="0.25">
      <c r="A54" s="38" t="s">
        <v>190</v>
      </c>
      <c r="B54" s="19">
        <v>1184.2500000000002</v>
      </c>
      <c r="C54" s="140">
        <v>705.52999999999986</v>
      </c>
      <c r="D54" s="247">
        <f t="shared" si="11"/>
        <v>3.3974344170362601E-3</v>
      </c>
      <c r="E54" s="215">
        <f t="shared" si="12"/>
        <v>2.1905698595806626E-3</v>
      </c>
      <c r="F54" s="52">
        <f t="shared" si="13"/>
        <v>-0.4042389698121176</v>
      </c>
      <c r="H54" s="19">
        <v>610.21899999999982</v>
      </c>
      <c r="I54" s="140">
        <v>387.03499999999997</v>
      </c>
      <c r="J54" s="247">
        <f t="shared" si="14"/>
        <v>6.2620851427214767E-3</v>
      </c>
      <c r="K54" s="215">
        <f t="shared" si="15"/>
        <v>4.1397079198532199E-3</v>
      </c>
      <c r="L54" s="52">
        <f t="shared" si="16"/>
        <v>-0.3657441017077474</v>
      </c>
      <c r="N54" s="40">
        <f t="shared" ref="N54" si="21">(H54/B54)*10</f>
        <v>5.1527886848216138</v>
      </c>
      <c r="O54" s="143">
        <f t="shared" ref="O54" si="22">(I54/C54)*10</f>
        <v>5.4857341289527026</v>
      </c>
      <c r="P54" s="52">
        <f t="shared" ref="P54" si="23">(O54-N54)/N54</f>
        <v>6.461461249358709E-2</v>
      </c>
    </row>
    <row r="55" spans="1:16" ht="20.100000000000001" customHeight="1" x14ac:dyDescent="0.25">
      <c r="A55" s="38" t="s">
        <v>191</v>
      </c>
      <c r="B55" s="19">
        <v>968.35</v>
      </c>
      <c r="C55" s="140">
        <v>1270.3999999999999</v>
      </c>
      <c r="D55" s="247">
        <f t="shared" si="11"/>
        <v>2.7780499199806306E-3</v>
      </c>
      <c r="E55" s="215">
        <f t="shared" si="12"/>
        <v>3.9444105135306422E-3</v>
      </c>
      <c r="F55" s="52">
        <f t="shared" si="13"/>
        <v>0.31192234212836251</v>
      </c>
      <c r="H55" s="19">
        <v>312.87799999999993</v>
      </c>
      <c r="I55" s="140">
        <v>377.66500000000002</v>
      </c>
      <c r="J55" s="247">
        <f t="shared" si="14"/>
        <v>3.2107631445176411E-3</v>
      </c>
      <c r="K55" s="215">
        <f t="shared" si="15"/>
        <v>4.0394868462835824E-3</v>
      </c>
      <c r="L55" s="52">
        <f t="shared" si="16"/>
        <v>0.20706793063110895</v>
      </c>
      <c r="N55" s="40">
        <f t="shared" ref="N55" si="24">(H55/B55)*10</f>
        <v>3.2310424949656626</v>
      </c>
      <c r="O55" s="143">
        <f t="shared" ref="O55" si="25">(I55/C55)*10</f>
        <v>2.9728038413098239</v>
      </c>
      <c r="P55" s="52">
        <f t="shared" ref="P55" si="26">(O55-N55)/N55</f>
        <v>-7.9924251710772734E-2</v>
      </c>
    </row>
    <row r="56" spans="1:16" ht="20.100000000000001" customHeight="1" x14ac:dyDescent="0.25">
      <c r="A56" s="38" t="s">
        <v>192</v>
      </c>
      <c r="B56" s="19">
        <v>1419.9199999999998</v>
      </c>
      <c r="C56" s="140">
        <v>923.11999999999978</v>
      </c>
      <c r="D56" s="247">
        <f t="shared" si="11"/>
        <v>4.0735360586346848E-3</v>
      </c>
      <c r="E56" s="215">
        <f t="shared" si="12"/>
        <v>2.866155725165622E-3</v>
      </c>
      <c r="F56" s="52">
        <f t="shared" si="13"/>
        <v>-0.34987886641500937</v>
      </c>
      <c r="H56" s="19">
        <v>418.70699999999999</v>
      </c>
      <c r="I56" s="140">
        <v>339.89</v>
      </c>
      <c r="J56" s="247">
        <f t="shared" si="14"/>
        <v>4.29678342341599E-3</v>
      </c>
      <c r="K56" s="215">
        <f t="shared" si="15"/>
        <v>3.6354472460602034E-3</v>
      </c>
      <c r="L56" s="52">
        <f t="shared" si="16"/>
        <v>-0.18823903111244858</v>
      </c>
      <c r="N56" s="40">
        <f t="shared" ref="N56" si="27">(H56/B56)*10</f>
        <v>2.9488069750408474</v>
      </c>
      <c r="O56" s="143">
        <f t="shared" ref="O56" si="28">(I56/C56)*10</f>
        <v>3.6819698414074016</v>
      </c>
      <c r="P56" s="52">
        <f t="shared" ref="P56" si="29">(O56-N56)/N56</f>
        <v>0.24863033510574162</v>
      </c>
    </row>
    <row r="57" spans="1:16" ht="20.100000000000001" customHeight="1" x14ac:dyDescent="0.25">
      <c r="A57" s="38" t="s">
        <v>193</v>
      </c>
      <c r="B57" s="19">
        <v>1023.17</v>
      </c>
      <c r="C57" s="140">
        <v>668.72000000000014</v>
      </c>
      <c r="D57" s="247">
        <f t="shared" si="11"/>
        <v>2.9353202216415362E-3</v>
      </c>
      <c r="E57" s="215">
        <f t="shared" si="12"/>
        <v>2.0762800681739702E-3</v>
      </c>
      <c r="F57" s="52">
        <f t="shared" si="13"/>
        <v>-0.34642337050538996</v>
      </c>
      <c r="H57" s="19">
        <v>337.07000000000005</v>
      </c>
      <c r="I57" s="140">
        <v>306.28400000000005</v>
      </c>
      <c r="J57" s="247">
        <f t="shared" si="14"/>
        <v>3.459022152796175E-3</v>
      </c>
      <c r="K57" s="215">
        <f t="shared" si="15"/>
        <v>3.2759990712062834E-3</v>
      </c>
      <c r="L57" s="52">
        <f t="shared" ref="L57:L58" si="30">(I57-H57)/H57</f>
        <v>-9.1334144243035556E-2</v>
      </c>
      <c r="N57" s="40">
        <f t="shared" ref="N57:N58" si="31">(H57/B57)*10</f>
        <v>3.2943694596205915</v>
      </c>
      <c r="O57" s="143">
        <f t="shared" ref="O57:O58" si="32">(I57/C57)*10</f>
        <v>4.5801531283646373</v>
      </c>
      <c r="P57" s="52">
        <f t="shared" ref="P57:P58" si="33">(O57-N57)/N57</f>
        <v>0.3902973496154642</v>
      </c>
    </row>
    <row r="58" spans="1:16" ht="20.100000000000001" customHeight="1" x14ac:dyDescent="0.25">
      <c r="A58" s="38" t="s">
        <v>194</v>
      </c>
      <c r="B58" s="19">
        <v>647.18000000000006</v>
      </c>
      <c r="C58" s="140">
        <v>735.09000000000015</v>
      </c>
      <c r="D58" s="247">
        <f t="shared" si="11"/>
        <v>1.8566616896918105E-3</v>
      </c>
      <c r="E58" s="215">
        <f t="shared" si="12"/>
        <v>2.2823494367059513E-3</v>
      </c>
      <c r="F58" s="52">
        <f t="shared" si="13"/>
        <v>0.13583547081182989</v>
      </c>
      <c r="H58" s="19">
        <v>167.22899999999998</v>
      </c>
      <c r="I58" s="140">
        <v>259.44400000000002</v>
      </c>
      <c r="J58" s="247">
        <f t="shared" si="14"/>
        <v>1.7161088663777595E-3</v>
      </c>
      <c r="K58" s="215">
        <f t="shared" si="15"/>
        <v>2.7750006628816486E-3</v>
      </c>
      <c r="L58" s="52">
        <f t="shared" si="30"/>
        <v>0.5514294769447885</v>
      </c>
      <c r="N58" s="40">
        <f t="shared" si="31"/>
        <v>2.5839642757810806</v>
      </c>
      <c r="O58" s="143">
        <f t="shared" si="32"/>
        <v>3.5294181664830155</v>
      </c>
      <c r="P58" s="52">
        <f t="shared" si="33"/>
        <v>0.3658927871269208</v>
      </c>
    </row>
    <row r="59" spans="1:16" ht="20.100000000000001" customHeight="1" x14ac:dyDescent="0.25">
      <c r="A59" s="38" t="s">
        <v>195</v>
      </c>
      <c r="B59" s="19">
        <v>255.79000000000002</v>
      </c>
      <c r="C59" s="140">
        <v>210.75000000000003</v>
      </c>
      <c r="D59" s="247">
        <f t="shared" si="11"/>
        <v>7.3382288328790784E-4</v>
      </c>
      <c r="E59" s="215">
        <f t="shared" si="12"/>
        <v>6.5434864273188217E-4</v>
      </c>
      <c r="F59" s="52">
        <f t="shared" si="13"/>
        <v>-0.17608194221822585</v>
      </c>
      <c r="H59" s="19">
        <v>131.20500000000001</v>
      </c>
      <c r="I59" s="140">
        <v>131.99099999999999</v>
      </c>
      <c r="J59" s="247">
        <f t="shared" si="14"/>
        <v>1.3464295296455398E-3</v>
      </c>
      <c r="K59" s="215">
        <f t="shared" si="15"/>
        <v>1.4117694473351151E-3</v>
      </c>
      <c r="L59" s="52">
        <f t="shared" si="16"/>
        <v>5.9906253572651414E-3</v>
      </c>
      <c r="N59" s="40">
        <f t="shared" si="9"/>
        <v>5.1294030259197001</v>
      </c>
      <c r="O59" s="143">
        <f t="shared" si="10"/>
        <v>6.2629181494661914</v>
      </c>
      <c r="P59" s="52">
        <f t="shared" si="17"/>
        <v>0.22098382946683204</v>
      </c>
    </row>
    <row r="60" spans="1:16" ht="20.100000000000001" customHeight="1" x14ac:dyDescent="0.25">
      <c r="A60" s="38" t="s">
        <v>196</v>
      </c>
      <c r="B60" s="19">
        <v>129.99999999999997</v>
      </c>
      <c r="C60" s="140">
        <v>175.48</v>
      </c>
      <c r="D60" s="247">
        <f t="shared" si="11"/>
        <v>3.7295036876902144E-4</v>
      </c>
      <c r="E60" s="215">
        <f t="shared" si="12"/>
        <v>5.4484033132427357E-4</v>
      </c>
      <c r="F60" s="52">
        <f t="shared" si="13"/>
        <v>0.34984615384615408</v>
      </c>
      <c r="H60" s="19">
        <v>71.075000000000003</v>
      </c>
      <c r="I60" s="140">
        <v>73.911000000000001</v>
      </c>
      <c r="J60" s="247">
        <f t="shared" si="14"/>
        <v>7.293737191384226E-4</v>
      </c>
      <c r="K60" s="215">
        <f t="shared" si="15"/>
        <v>7.9054853453633736E-4</v>
      </c>
      <c r="L60" s="52">
        <f t="shared" si="16"/>
        <v>3.9901512486809683E-2</v>
      </c>
      <c r="N60" s="40">
        <f t="shared" si="9"/>
        <v>5.4673076923076938</v>
      </c>
      <c r="O60" s="143">
        <f t="shared" si="10"/>
        <v>4.2119329838158199</v>
      </c>
      <c r="P60" s="52">
        <f t="shared" si="17"/>
        <v>-0.22961479015679712</v>
      </c>
    </row>
    <row r="61" spans="1:16" ht="20.100000000000001" customHeight="1" thickBot="1" x14ac:dyDescent="0.3">
      <c r="A61" s="8" t="s">
        <v>17</v>
      </c>
      <c r="B61" s="196">
        <f>B62-SUM(B39:B60)</f>
        <v>626.34999999991851</v>
      </c>
      <c r="C61" s="142">
        <f>C62-SUM(C39:C60)</f>
        <v>336.02999999985332</v>
      </c>
      <c r="D61" s="247">
        <f t="shared" si="11"/>
        <v>1.7969035652188171E-3</v>
      </c>
      <c r="E61" s="215">
        <f t="shared" si="12"/>
        <v>1.0433251455141085E-3</v>
      </c>
      <c r="F61" s="52">
        <f t="shared" si="13"/>
        <v>-0.4635108166362305</v>
      </c>
      <c r="H61" s="19">
        <f>H62-SUM(H39:H60)</f>
        <v>299.54299999999057</v>
      </c>
      <c r="I61" s="140">
        <f>I62-SUM(I39:I60)</f>
        <v>215.57899999998335</v>
      </c>
      <c r="J61" s="247">
        <f t="shared" si="14"/>
        <v>3.0739189863084578E-3</v>
      </c>
      <c r="K61" s="215">
        <f t="shared" si="15"/>
        <v>2.3058227128140048E-3</v>
      </c>
      <c r="L61" s="52">
        <f t="shared" si="16"/>
        <v>-0.28030700099822015</v>
      </c>
      <c r="N61" s="40">
        <f t="shared" si="9"/>
        <v>4.7823581064904532</v>
      </c>
      <c r="O61" s="143">
        <f t="shared" si="10"/>
        <v>6.4154688569496008</v>
      </c>
      <c r="P61" s="52">
        <f t="shared" si="17"/>
        <v>0.34148650395769092</v>
      </c>
    </row>
    <row r="62" spans="1:16" s="1" customFormat="1" ht="26.25" customHeight="1" thickBot="1" x14ac:dyDescent="0.3">
      <c r="A62" s="12" t="s">
        <v>18</v>
      </c>
      <c r="B62" s="17">
        <v>348571.84999999986</v>
      </c>
      <c r="C62" s="145">
        <v>322076.00999999989</v>
      </c>
      <c r="D62" s="253">
        <f>SUM(D39:D61)</f>
        <v>1.0000000000000004</v>
      </c>
      <c r="E62" s="254">
        <f>SUM(E39:E61)</f>
        <v>0.99999999999999967</v>
      </c>
      <c r="F62" s="57">
        <f t="shared" si="13"/>
        <v>-7.6012563837269065E-2</v>
      </c>
      <c r="H62" s="17">
        <v>97446.615000000005</v>
      </c>
      <c r="I62" s="145">
        <v>93493.310999999958</v>
      </c>
      <c r="J62" s="253">
        <f t="shared" si="14"/>
        <v>1</v>
      </c>
      <c r="K62" s="254">
        <f t="shared" si="15"/>
        <v>1</v>
      </c>
      <c r="L62" s="57">
        <f t="shared" si="16"/>
        <v>-4.0568920736754652E-2</v>
      </c>
      <c r="N62" s="37">
        <f t="shared" si="9"/>
        <v>2.7955962307340663</v>
      </c>
      <c r="O62" s="150">
        <f t="shared" si="10"/>
        <v>2.9028337441214576</v>
      </c>
      <c r="P62" s="57">
        <f t="shared" si="17"/>
        <v>3.8359442686482989E-2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B37</f>
        <v>jan-mar</v>
      </c>
      <c r="C66" s="343"/>
      <c r="D66" s="349" t="str">
        <f>B66</f>
        <v>jan-mar</v>
      </c>
      <c r="E66" s="343"/>
      <c r="F66" s="131" t="str">
        <f>F37</f>
        <v>2023 / 2022</v>
      </c>
      <c r="H66" s="338" t="str">
        <f>B66</f>
        <v>jan-mar</v>
      </c>
      <c r="I66" s="343"/>
      <c r="J66" s="349" t="str">
        <f>B66</f>
        <v>jan-mar</v>
      </c>
      <c r="K66" s="339"/>
      <c r="L66" s="131" t="str">
        <f>F66</f>
        <v>2023 / 2022</v>
      </c>
      <c r="N66" s="338" t="str">
        <f>B66</f>
        <v>jan-mar</v>
      </c>
      <c r="O66" s="339"/>
      <c r="P66" s="131" t="str">
        <f>L66</f>
        <v>2023 / 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1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"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162</v>
      </c>
      <c r="B68" s="39">
        <v>62877.569999999978</v>
      </c>
      <c r="C68" s="147">
        <v>58393.460000000014</v>
      </c>
      <c r="D68" s="247">
        <f>B68/$B$96</f>
        <v>0.15235627060663062</v>
      </c>
      <c r="E68" s="246">
        <f>C68/$C$96</f>
        <v>0.14097754444561353</v>
      </c>
      <c r="F68" s="61">
        <f>(C68-B68)/B68</f>
        <v>-7.1314937902338879E-2</v>
      </c>
      <c r="H68" s="19">
        <v>25316.708000000006</v>
      </c>
      <c r="I68" s="147">
        <v>25068.373</v>
      </c>
      <c r="J68" s="245">
        <f>H68/$H$96</f>
        <v>0.22070748842460142</v>
      </c>
      <c r="K68" s="246">
        <f>I68/$I$96</f>
        <v>0.21492669216649729</v>
      </c>
      <c r="L68" s="58">
        <f>(I68-H68)/H68</f>
        <v>-9.8091347421634095E-3</v>
      </c>
      <c r="N68" s="41">
        <f t="shared" ref="N68:N96" si="34">(H68/B68)*10</f>
        <v>4.026349618790932</v>
      </c>
      <c r="O68" s="149">
        <f t="shared" ref="O68:O96" si="35">(I68/C68)*10</f>
        <v>4.2930103816420528</v>
      </c>
      <c r="P68" s="61">
        <f>(O68-N68)/N68</f>
        <v>6.6228914053220275E-2</v>
      </c>
    </row>
    <row r="69" spans="1:16" ht="20.100000000000001" customHeight="1" x14ac:dyDescent="0.25">
      <c r="A69" s="38" t="s">
        <v>164</v>
      </c>
      <c r="B69" s="19">
        <v>49068.01999999999</v>
      </c>
      <c r="C69" s="140">
        <v>47062.899999999994</v>
      </c>
      <c r="D69" s="247">
        <f t="shared" ref="D69:D95" si="36">B69/$B$96</f>
        <v>0.11889487035283908</v>
      </c>
      <c r="E69" s="215">
        <f t="shared" ref="E69:E95" si="37">C69/$C$96</f>
        <v>0.11362251999606569</v>
      </c>
      <c r="F69" s="52">
        <f t="shared" ref="F69:F96" si="38">(C69-B69)/B69</f>
        <v>-4.086409029750937E-2</v>
      </c>
      <c r="H69" s="19">
        <v>14408.369000000002</v>
      </c>
      <c r="I69" s="140">
        <v>15095.465999999999</v>
      </c>
      <c r="J69" s="214">
        <f t="shared" ref="J69:J96" si="39">H69/$H$96</f>
        <v>0.1256101280737166</v>
      </c>
      <c r="K69" s="215">
        <f t="shared" ref="K69:K96" si="40">I69/$I$96</f>
        <v>0.1294227820087018</v>
      </c>
      <c r="L69" s="59">
        <f t="shared" ref="L69:L96" si="41">(I69-H69)/H69</f>
        <v>4.7687354481273765E-2</v>
      </c>
      <c r="N69" s="40">
        <f t="shared" si="34"/>
        <v>2.9364072567020245</v>
      </c>
      <c r="O69" s="143">
        <f t="shared" si="35"/>
        <v>3.2075086745610664</v>
      </c>
      <c r="P69" s="52">
        <f t="shared" ref="P69:P96" si="42">(O69-N69)/N69</f>
        <v>9.2324188765125437E-2</v>
      </c>
    </row>
    <row r="70" spans="1:16" ht="20.100000000000001" customHeight="1" x14ac:dyDescent="0.25">
      <c r="A70" s="38" t="s">
        <v>165</v>
      </c>
      <c r="B70" s="19">
        <v>45866.069999999978</v>
      </c>
      <c r="C70" s="140">
        <v>42938.770000000011</v>
      </c>
      <c r="D70" s="247">
        <f t="shared" si="36"/>
        <v>0.11113634595902261</v>
      </c>
      <c r="E70" s="215">
        <f t="shared" si="37"/>
        <v>0.10366575907841352</v>
      </c>
      <c r="F70" s="52">
        <f t="shared" si="38"/>
        <v>-6.3822777927124957E-2</v>
      </c>
      <c r="H70" s="19">
        <v>14171.891000000003</v>
      </c>
      <c r="I70" s="140">
        <v>13823.002000000002</v>
      </c>
      <c r="J70" s="214">
        <f t="shared" si="39"/>
        <v>0.12354854623425814</v>
      </c>
      <c r="K70" s="215">
        <f t="shared" si="40"/>
        <v>0.11851315981579168</v>
      </c>
      <c r="L70" s="59">
        <f t="shared" si="41"/>
        <v>-2.4618380144188306E-2</v>
      </c>
      <c r="N70" s="40">
        <f t="shared" si="34"/>
        <v>3.0898420117529168</v>
      </c>
      <c r="O70" s="143">
        <f t="shared" si="35"/>
        <v>3.2192356697688358</v>
      </c>
      <c r="P70" s="52">
        <f t="shared" si="42"/>
        <v>4.1877111361597372E-2</v>
      </c>
    </row>
    <row r="71" spans="1:16" ht="20.100000000000001" customHeight="1" x14ac:dyDescent="0.25">
      <c r="A71" s="38" t="s">
        <v>166</v>
      </c>
      <c r="B71" s="19">
        <v>78482.599999999991</v>
      </c>
      <c r="C71" s="140">
        <v>91147.689999999988</v>
      </c>
      <c r="D71" s="247">
        <f t="shared" si="36"/>
        <v>0.19016823079377831</v>
      </c>
      <c r="E71" s="215">
        <f t="shared" si="37"/>
        <v>0.22005508010811484</v>
      </c>
      <c r="F71" s="52">
        <f t="shared" si="38"/>
        <v>0.16137449574810209</v>
      </c>
      <c r="H71" s="19">
        <v>9533.1009999999987</v>
      </c>
      <c r="I71" s="140">
        <v>12491.531999999996</v>
      </c>
      <c r="J71" s="214">
        <f t="shared" si="39"/>
        <v>8.3108229498403005E-2</v>
      </c>
      <c r="K71" s="215">
        <f t="shared" si="40"/>
        <v>0.10709764262929826</v>
      </c>
      <c r="L71" s="59">
        <f t="shared" si="41"/>
        <v>0.31033249306810001</v>
      </c>
      <c r="N71" s="40">
        <f t="shared" si="34"/>
        <v>1.2146770112101282</v>
      </c>
      <c r="O71" s="143">
        <f t="shared" si="35"/>
        <v>1.3704715939592103</v>
      </c>
      <c r="P71" s="52">
        <f t="shared" si="42"/>
        <v>0.12826008997558203</v>
      </c>
    </row>
    <row r="72" spans="1:16" ht="20.100000000000001" customHeight="1" x14ac:dyDescent="0.25">
      <c r="A72" s="38" t="s">
        <v>167</v>
      </c>
      <c r="B72" s="19">
        <v>38259.449999999997</v>
      </c>
      <c r="C72" s="140">
        <v>31839.14</v>
      </c>
      <c r="D72" s="247">
        <f t="shared" si="36"/>
        <v>9.2705031658520759E-2</v>
      </c>
      <c r="E72" s="215">
        <f t="shared" si="37"/>
        <v>7.6868261864601106E-2</v>
      </c>
      <c r="F72" s="52">
        <f t="shared" si="38"/>
        <v>-0.16780978294251481</v>
      </c>
      <c r="H72" s="19">
        <v>14610.243999999997</v>
      </c>
      <c r="I72" s="140">
        <v>12202.621000000003</v>
      </c>
      <c r="J72" s="214">
        <f t="shared" si="39"/>
        <v>0.12737004584129188</v>
      </c>
      <c r="K72" s="215">
        <f t="shared" si="40"/>
        <v>0.10462062963924447</v>
      </c>
      <c r="L72" s="59">
        <f t="shared" si="41"/>
        <v>-0.16479006100103424</v>
      </c>
      <c r="N72" s="40">
        <f t="shared" si="34"/>
        <v>3.8187281834945348</v>
      </c>
      <c r="O72" s="143">
        <f t="shared" si="35"/>
        <v>3.8325849881623695</v>
      </c>
      <c r="P72" s="52">
        <f t="shared" si="42"/>
        <v>3.628643884036348E-3</v>
      </c>
    </row>
    <row r="73" spans="1:16" ht="20.100000000000001" customHeight="1" x14ac:dyDescent="0.25">
      <c r="A73" s="38" t="s">
        <v>170</v>
      </c>
      <c r="B73" s="19">
        <v>27715.469999999998</v>
      </c>
      <c r="C73" s="140">
        <v>26021.110000000008</v>
      </c>
      <c r="D73" s="247">
        <f t="shared" si="36"/>
        <v>6.7156311023310114E-2</v>
      </c>
      <c r="E73" s="215">
        <f t="shared" si="37"/>
        <v>6.2821969986864942E-2</v>
      </c>
      <c r="F73" s="52">
        <f t="shared" si="38"/>
        <v>-6.1134088651572202E-2</v>
      </c>
      <c r="H73" s="19">
        <v>10394.748</v>
      </c>
      <c r="I73" s="140">
        <v>9718.8510000000024</v>
      </c>
      <c r="J73" s="214">
        <f t="shared" si="39"/>
        <v>9.0619946475136021E-2</v>
      </c>
      <c r="K73" s="215">
        <f t="shared" si="40"/>
        <v>8.3325730676221191E-2</v>
      </c>
      <c r="L73" s="59">
        <f t="shared" si="41"/>
        <v>-6.5022932734876998E-2</v>
      </c>
      <c r="N73" s="40">
        <f t="shared" si="34"/>
        <v>3.750522000889756</v>
      </c>
      <c r="O73" s="143">
        <f t="shared" si="35"/>
        <v>3.7349870931716596</v>
      </c>
      <c r="P73" s="52">
        <f t="shared" si="42"/>
        <v>-4.142065481661213E-3</v>
      </c>
    </row>
    <row r="74" spans="1:16" ht="20.100000000000001" customHeight="1" x14ac:dyDescent="0.25">
      <c r="A74" s="38" t="s">
        <v>177</v>
      </c>
      <c r="B74" s="19">
        <v>10745.459999999997</v>
      </c>
      <c r="C74" s="140">
        <v>10529.18</v>
      </c>
      <c r="D74" s="247">
        <f t="shared" si="36"/>
        <v>2.6036919231336789E-2</v>
      </c>
      <c r="E74" s="215">
        <f t="shared" si="37"/>
        <v>2.542027722669396E-2</v>
      </c>
      <c r="F74" s="52">
        <f t="shared" si="38"/>
        <v>-2.0127570155209464E-2</v>
      </c>
      <c r="H74" s="19">
        <v>2978.9149999999986</v>
      </c>
      <c r="I74" s="140">
        <v>2970.3509999999992</v>
      </c>
      <c r="J74" s="214">
        <f t="shared" si="39"/>
        <v>2.5969760676639753E-2</v>
      </c>
      <c r="K74" s="215">
        <f t="shared" si="40"/>
        <v>2.5466659324218897E-2</v>
      </c>
      <c r="L74" s="59">
        <f t="shared" si="41"/>
        <v>-2.8748722269683427E-3</v>
      </c>
      <c r="N74" s="40">
        <f t="shared" si="34"/>
        <v>2.7722545149300255</v>
      </c>
      <c r="O74" s="143">
        <f t="shared" si="35"/>
        <v>2.8210658379854832</v>
      </c>
      <c r="P74" s="52">
        <f t="shared" si="42"/>
        <v>1.7607085782558353E-2</v>
      </c>
    </row>
    <row r="75" spans="1:16" ht="20.100000000000001" customHeight="1" x14ac:dyDescent="0.25">
      <c r="A75" s="38" t="s">
        <v>179</v>
      </c>
      <c r="B75" s="19">
        <v>656.7399999999999</v>
      </c>
      <c r="C75" s="140">
        <v>1082.1899999999998</v>
      </c>
      <c r="D75" s="247">
        <f t="shared" si="36"/>
        <v>1.5913219476865696E-3</v>
      </c>
      <c r="E75" s="215">
        <f t="shared" si="37"/>
        <v>2.6126982169509812E-3</v>
      </c>
      <c r="F75" s="52">
        <f t="shared" si="38"/>
        <v>0.64782105551664282</v>
      </c>
      <c r="H75" s="19">
        <v>1486.5140000000001</v>
      </c>
      <c r="I75" s="140">
        <v>2586.2490000000007</v>
      </c>
      <c r="J75" s="214">
        <f t="shared" si="39"/>
        <v>1.2959219320616562E-2</v>
      </c>
      <c r="K75" s="215">
        <f t="shared" si="40"/>
        <v>2.2173514918136555E-2</v>
      </c>
      <c r="L75" s="59">
        <f t="shared" si="41"/>
        <v>0.73980803409856921</v>
      </c>
      <c r="N75" s="40">
        <f t="shared" si="34"/>
        <v>22.634741297926126</v>
      </c>
      <c r="O75" s="143">
        <f t="shared" si="35"/>
        <v>23.898289579463878</v>
      </c>
      <c r="P75" s="52">
        <f t="shared" si="42"/>
        <v>5.5823402834894433E-2</v>
      </c>
    </row>
    <row r="76" spans="1:16" ht="20.100000000000001" customHeight="1" x14ac:dyDescent="0.25">
      <c r="A76" s="38" t="s">
        <v>180</v>
      </c>
      <c r="B76" s="19">
        <v>4794.08</v>
      </c>
      <c r="C76" s="140">
        <v>9813.2999999999993</v>
      </c>
      <c r="D76" s="247">
        <f t="shared" si="36"/>
        <v>1.1616354604508983E-2</v>
      </c>
      <c r="E76" s="215">
        <f t="shared" si="37"/>
        <v>2.3691950038722466E-2</v>
      </c>
      <c r="F76" s="52">
        <f t="shared" si="38"/>
        <v>1.0469620865734404</v>
      </c>
      <c r="H76" s="19">
        <v>1186.6760000000002</v>
      </c>
      <c r="I76" s="140">
        <v>2190.0720000000001</v>
      </c>
      <c r="J76" s="214">
        <f t="shared" si="39"/>
        <v>1.0345273940583122E-2</v>
      </c>
      <c r="K76" s="215">
        <f t="shared" si="40"/>
        <v>1.8776844056312116E-2</v>
      </c>
      <c r="L76" s="59">
        <f t="shared" si="41"/>
        <v>0.84555177655906066</v>
      </c>
      <c r="N76" s="40">
        <f t="shared" si="34"/>
        <v>2.4752945299202351</v>
      </c>
      <c r="O76" s="143">
        <f t="shared" si="35"/>
        <v>2.2317385588945617</v>
      </c>
      <c r="P76" s="52">
        <f t="shared" si="42"/>
        <v>-9.8394743769551263E-2</v>
      </c>
    </row>
    <row r="77" spans="1:16" ht="20.100000000000001" customHeight="1" x14ac:dyDescent="0.25">
      <c r="A77" s="38" t="s">
        <v>181</v>
      </c>
      <c r="B77" s="19">
        <v>19077.089999999997</v>
      </c>
      <c r="C77" s="140">
        <v>25531.600000000002</v>
      </c>
      <c r="D77" s="247">
        <f t="shared" si="36"/>
        <v>4.6224977944075249E-2</v>
      </c>
      <c r="E77" s="215">
        <f t="shared" si="37"/>
        <v>6.1640160966101781E-2</v>
      </c>
      <c r="F77" s="52">
        <f t="shared" si="38"/>
        <v>0.33833828953996686</v>
      </c>
      <c r="H77" s="19">
        <v>1426.4580000000001</v>
      </c>
      <c r="I77" s="140">
        <v>1994.3689999999992</v>
      </c>
      <c r="J77" s="214">
        <f t="shared" si="39"/>
        <v>1.2435659585882178E-2</v>
      </c>
      <c r="K77" s="215">
        <f t="shared" si="40"/>
        <v>1.7098960994772372E-2</v>
      </c>
      <c r="L77" s="59">
        <f t="shared" si="41"/>
        <v>0.39812668862314848</v>
      </c>
      <c r="N77" s="40">
        <f t="shared" si="34"/>
        <v>0.74773353797670417</v>
      </c>
      <c r="O77" s="143">
        <f t="shared" si="35"/>
        <v>0.78113749236240537</v>
      </c>
      <c r="P77" s="52">
        <f t="shared" si="42"/>
        <v>4.4673607226565132E-2</v>
      </c>
    </row>
    <row r="78" spans="1:16" ht="20.100000000000001" customHeight="1" x14ac:dyDescent="0.25">
      <c r="A78" s="38" t="s">
        <v>182</v>
      </c>
      <c r="B78" s="19">
        <v>4634.6400000000021</v>
      </c>
      <c r="C78" s="140">
        <v>4871.5</v>
      </c>
      <c r="D78" s="247">
        <f t="shared" si="36"/>
        <v>1.1230021548293216E-2</v>
      </c>
      <c r="E78" s="215">
        <f t="shared" si="37"/>
        <v>1.1761113449465165E-2</v>
      </c>
      <c r="F78" s="52">
        <f t="shared" si="38"/>
        <v>5.1106450554950923E-2</v>
      </c>
      <c r="H78" s="19">
        <v>2139.0680000000016</v>
      </c>
      <c r="I78" s="140">
        <v>1909.691</v>
      </c>
      <c r="J78" s="214">
        <f t="shared" si="39"/>
        <v>1.8648093024157625E-2</v>
      </c>
      <c r="K78" s="215">
        <f t="shared" si="40"/>
        <v>1.6372964040790777E-2</v>
      </c>
      <c r="L78" s="59">
        <f t="shared" si="41"/>
        <v>-0.10723221515164613</v>
      </c>
      <c r="N78" s="40">
        <f t="shared" si="34"/>
        <v>4.6153919182503937</v>
      </c>
      <c r="O78" s="143">
        <f t="shared" si="35"/>
        <v>3.9201293236169561</v>
      </c>
      <c r="P78" s="52">
        <f t="shared" si="42"/>
        <v>-0.15063999048145804</v>
      </c>
    </row>
    <row r="79" spans="1:16" ht="20.100000000000001" customHeight="1" x14ac:dyDescent="0.25">
      <c r="A79" s="38" t="s">
        <v>183</v>
      </c>
      <c r="B79" s="19">
        <v>6050.0300000000007</v>
      </c>
      <c r="C79" s="140">
        <v>4560.170000000001</v>
      </c>
      <c r="D79" s="247">
        <f t="shared" si="36"/>
        <v>1.4659599724643205E-2</v>
      </c>
      <c r="E79" s="215">
        <f t="shared" si="37"/>
        <v>1.1009478952857964E-2</v>
      </c>
      <c r="F79" s="52">
        <f t="shared" si="38"/>
        <v>-0.24625663013241247</v>
      </c>
      <c r="H79" s="19">
        <v>1859.4869999999999</v>
      </c>
      <c r="I79" s="140">
        <v>1834.8050000000003</v>
      </c>
      <c r="J79" s="214">
        <f t="shared" si="39"/>
        <v>1.6210745312075989E-2</v>
      </c>
      <c r="K79" s="215">
        <f t="shared" si="40"/>
        <v>1.5730919969179896E-2</v>
      </c>
      <c r="L79" s="59">
        <f t="shared" si="41"/>
        <v>-1.3273553404782912E-2</v>
      </c>
      <c r="N79" s="40">
        <f t="shared" si="34"/>
        <v>3.0735169908248383</v>
      </c>
      <c r="O79" s="143">
        <f t="shared" si="35"/>
        <v>4.0235451748509368</v>
      </c>
      <c r="P79" s="52">
        <f t="shared" si="42"/>
        <v>0.30910132817295399</v>
      </c>
    </row>
    <row r="80" spans="1:16" ht="20.100000000000001" customHeight="1" x14ac:dyDescent="0.25">
      <c r="A80" s="38" t="s">
        <v>186</v>
      </c>
      <c r="B80" s="19">
        <v>2309.0200000000009</v>
      </c>
      <c r="C80" s="140">
        <v>2016.39</v>
      </c>
      <c r="D80" s="247">
        <f t="shared" si="36"/>
        <v>5.5948993568950339E-3</v>
      </c>
      <c r="E80" s="215">
        <f t="shared" si="37"/>
        <v>4.8681087033494953E-3</v>
      </c>
      <c r="F80" s="52">
        <f t="shared" si="38"/>
        <v>-0.1267334193727212</v>
      </c>
      <c r="H80" s="19">
        <v>1656.9910000000002</v>
      </c>
      <c r="I80" s="140">
        <v>1379.7739999999997</v>
      </c>
      <c r="J80" s="214">
        <f t="shared" si="39"/>
        <v>1.444541375411719E-2</v>
      </c>
      <c r="K80" s="215">
        <f t="shared" si="40"/>
        <v>1.1829657303939771E-2</v>
      </c>
      <c r="L80" s="59">
        <f t="shared" si="41"/>
        <v>-0.16730145184856196</v>
      </c>
      <c r="N80" s="40">
        <f t="shared" si="34"/>
        <v>7.1761656460316479</v>
      </c>
      <c r="O80" s="143">
        <f t="shared" si="35"/>
        <v>6.8427933088341018</v>
      </c>
      <c r="P80" s="52">
        <f t="shared" si="42"/>
        <v>-4.645549638084203E-2</v>
      </c>
    </row>
    <row r="81" spans="1:16" ht="20.100000000000001" customHeight="1" x14ac:dyDescent="0.25">
      <c r="A81" s="38" t="s">
        <v>197</v>
      </c>
      <c r="B81" s="19">
        <v>3780.0400000000004</v>
      </c>
      <c r="C81" s="140">
        <v>3599.3600000000006</v>
      </c>
      <c r="D81" s="247">
        <f t="shared" si="36"/>
        <v>9.1592724900769577E-3</v>
      </c>
      <c r="E81" s="215">
        <f t="shared" si="37"/>
        <v>8.6898247573574759E-3</v>
      </c>
      <c r="F81" s="52">
        <f t="shared" ref="F81:F86" si="43">(C81-B81)/B81</f>
        <v>-4.7798435995386246E-2</v>
      </c>
      <c r="H81" s="19">
        <v>757.27800000000002</v>
      </c>
      <c r="I81" s="140">
        <v>941.98900000000026</v>
      </c>
      <c r="J81" s="214">
        <f t="shared" si="39"/>
        <v>6.6018427600936609E-3</v>
      </c>
      <c r="K81" s="215">
        <f t="shared" si="40"/>
        <v>8.0762552809959653E-3</v>
      </c>
      <c r="L81" s="59">
        <f>(I81-H81)/H81</f>
        <v>0.2439143881111035</v>
      </c>
      <c r="N81" s="40">
        <f t="shared" si="34"/>
        <v>2.0033597528068485</v>
      </c>
      <c r="O81" s="143">
        <f t="shared" si="35"/>
        <v>2.6171013735775253</v>
      </c>
      <c r="P81" s="52">
        <f>(O81-N81)/N81</f>
        <v>0.30635616988450592</v>
      </c>
    </row>
    <row r="82" spans="1:16" ht="20.100000000000001" customHeight="1" x14ac:dyDescent="0.25">
      <c r="A82" s="38" t="s">
        <v>198</v>
      </c>
      <c r="B82" s="19">
        <v>2612.85</v>
      </c>
      <c r="C82" s="140">
        <v>3538.7999999999993</v>
      </c>
      <c r="D82" s="247">
        <f t="shared" si="36"/>
        <v>6.3310983814186036E-3</v>
      </c>
      <c r="E82" s="215">
        <f t="shared" si="37"/>
        <v>8.543616601656024E-3</v>
      </c>
      <c r="F82" s="52">
        <f>(C82-B82)/B82</f>
        <v>0.35438314484183914</v>
      </c>
      <c r="H82" s="19">
        <v>611.923</v>
      </c>
      <c r="I82" s="140">
        <v>839.577</v>
      </c>
      <c r="J82" s="214">
        <f t="shared" si="39"/>
        <v>5.334658378144873E-3</v>
      </c>
      <c r="K82" s="215">
        <f t="shared" si="40"/>
        <v>7.198213758390754E-3</v>
      </c>
      <c r="L82" s="59">
        <f>(I82-H82)/H82</f>
        <v>0.37203046788566535</v>
      </c>
      <c r="N82" s="40">
        <f t="shared" si="34"/>
        <v>2.3419752377671892</v>
      </c>
      <c r="O82" s="143">
        <f t="shared" si="35"/>
        <v>2.3724906748050194</v>
      </c>
      <c r="P82" s="52">
        <f>(O82-N82)/N82</f>
        <v>1.3029786372516589E-2</v>
      </c>
    </row>
    <row r="83" spans="1:16" ht="20.100000000000001" customHeight="1" x14ac:dyDescent="0.25">
      <c r="A83" s="38" t="s">
        <v>199</v>
      </c>
      <c r="B83" s="19">
        <v>1871.2499999999998</v>
      </c>
      <c r="C83" s="140">
        <v>3091.1400000000003</v>
      </c>
      <c r="D83" s="247">
        <f t="shared" si="36"/>
        <v>4.5341553653020878E-3</v>
      </c>
      <c r="E83" s="215">
        <f t="shared" si="37"/>
        <v>7.4628447558615935E-3</v>
      </c>
      <c r="F83" s="52">
        <f>(C83-B83)/B83</f>
        <v>0.65191182364729494</v>
      </c>
      <c r="H83" s="19">
        <v>483.45000000000005</v>
      </c>
      <c r="I83" s="140">
        <v>835.64499999999975</v>
      </c>
      <c r="J83" s="214">
        <f t="shared" si="39"/>
        <v>4.2146488903246635E-3</v>
      </c>
      <c r="K83" s="215">
        <f t="shared" si="40"/>
        <v>7.1645022864257118E-3</v>
      </c>
      <c r="L83" s="59">
        <f>(I83-H83)/H83</f>
        <v>0.72850346468093841</v>
      </c>
      <c r="N83" s="40">
        <f t="shared" si="34"/>
        <v>2.583567134268538</v>
      </c>
      <c r="O83" s="143">
        <f t="shared" si="35"/>
        <v>2.7033553963909744</v>
      </c>
      <c r="P83" s="52">
        <f>(O83-N83)/N83</f>
        <v>4.6365453613943342E-2</v>
      </c>
    </row>
    <row r="84" spans="1:16" ht="20.100000000000001" customHeight="1" x14ac:dyDescent="0.25">
      <c r="A84" s="38" t="s">
        <v>200</v>
      </c>
      <c r="B84" s="19">
        <v>2260.61</v>
      </c>
      <c r="C84" s="140">
        <v>2395.4200000000005</v>
      </c>
      <c r="D84" s="247">
        <f t="shared" si="36"/>
        <v>5.4775989100096486E-3</v>
      </c>
      <c r="E84" s="215">
        <f t="shared" si="37"/>
        <v>5.7831892392728838E-3</v>
      </c>
      <c r="F84" s="52">
        <f t="shared" si="43"/>
        <v>5.9634346481702016E-2</v>
      </c>
      <c r="H84" s="19">
        <v>801.16800000000001</v>
      </c>
      <c r="I84" s="140">
        <v>784.76899999999978</v>
      </c>
      <c r="J84" s="214">
        <f t="shared" si="39"/>
        <v>6.9844695876794495E-3</v>
      </c>
      <c r="K84" s="215">
        <f t="shared" si="40"/>
        <v>6.7283108195657481E-3</v>
      </c>
      <c r="L84" s="59">
        <f t="shared" si="41"/>
        <v>-2.0468865456433893E-2</v>
      </c>
      <c r="N84" s="40">
        <f t="shared" si="34"/>
        <v>3.5440345747386766</v>
      </c>
      <c r="O84" s="143">
        <f t="shared" si="35"/>
        <v>3.2761227676148637</v>
      </c>
      <c r="P84" s="52">
        <f t="shared" si="42"/>
        <v>-7.5595144876251019E-2</v>
      </c>
    </row>
    <row r="85" spans="1:16" ht="20.100000000000001" customHeight="1" x14ac:dyDescent="0.25">
      <c r="A85" s="38" t="s">
        <v>201</v>
      </c>
      <c r="B85" s="19">
        <v>13173.360000000002</v>
      </c>
      <c r="C85" s="140">
        <v>13748.819999999994</v>
      </c>
      <c r="D85" s="247">
        <f t="shared" si="36"/>
        <v>3.1919872236770036E-2</v>
      </c>
      <c r="E85" s="215">
        <f t="shared" si="37"/>
        <v>3.3193355602232494E-2</v>
      </c>
      <c r="F85" s="52">
        <f t="shared" si="43"/>
        <v>4.368361602506815E-2</v>
      </c>
      <c r="H85" s="19">
        <v>667.13200000000006</v>
      </c>
      <c r="I85" s="140">
        <v>723.88300000000004</v>
      </c>
      <c r="J85" s="214">
        <f t="shared" si="39"/>
        <v>5.8159626507396289E-3</v>
      </c>
      <c r="K85" s="215">
        <f t="shared" si="40"/>
        <v>6.2062974212790181E-3</v>
      </c>
      <c r="L85" s="59">
        <f t="shared" si="41"/>
        <v>8.5067123148042628E-2</v>
      </c>
      <c r="N85" s="40">
        <f t="shared" si="34"/>
        <v>0.50642508820832344</v>
      </c>
      <c r="O85" s="143">
        <f t="shared" si="35"/>
        <v>0.52650554738515765</v>
      </c>
      <c r="P85" s="52">
        <f t="shared" si="42"/>
        <v>3.965139098435403E-2</v>
      </c>
    </row>
    <row r="86" spans="1:16" ht="20.100000000000001" customHeight="1" x14ac:dyDescent="0.25">
      <c r="A86" s="38" t="s">
        <v>202</v>
      </c>
      <c r="B86" s="19">
        <v>299.41000000000008</v>
      </c>
      <c r="C86" s="140">
        <v>828.78</v>
      </c>
      <c r="D86" s="247">
        <f t="shared" si="36"/>
        <v>7.2548908907152908E-4</v>
      </c>
      <c r="E86" s="215">
        <f t="shared" si="37"/>
        <v>2.0008982047927206E-3</v>
      </c>
      <c r="F86" s="52">
        <f t="shared" si="43"/>
        <v>1.7680438195117054</v>
      </c>
      <c r="H86" s="19">
        <v>264.35799999999995</v>
      </c>
      <c r="I86" s="140">
        <v>710.60399999999993</v>
      </c>
      <c r="J86" s="214">
        <f t="shared" si="39"/>
        <v>2.3046357458857115E-3</v>
      </c>
      <c r="K86" s="215">
        <f t="shared" si="40"/>
        <v>6.0924483276310606E-3</v>
      </c>
      <c r="L86" s="59">
        <f t="shared" si="41"/>
        <v>1.6880366775357663</v>
      </c>
      <c r="N86" s="40">
        <f t="shared" si="34"/>
        <v>8.8292976186500063</v>
      </c>
      <c r="O86" s="143">
        <f t="shared" si="35"/>
        <v>8.5740968652718443</v>
      </c>
      <c r="P86" s="52">
        <f t="shared" si="42"/>
        <v>-2.8903856727980813E-2</v>
      </c>
    </row>
    <row r="87" spans="1:16" ht="20.100000000000001" customHeight="1" x14ac:dyDescent="0.25">
      <c r="A87" s="38" t="s">
        <v>203</v>
      </c>
      <c r="B87" s="19">
        <v>4692.8099999999995</v>
      </c>
      <c r="C87" s="140">
        <v>1876.7600000000002</v>
      </c>
      <c r="D87" s="247">
        <f t="shared" si="36"/>
        <v>1.1370971083416588E-2</v>
      </c>
      <c r="E87" s="215">
        <f t="shared" si="37"/>
        <v>4.5310042650966329E-3</v>
      </c>
      <c r="F87" s="52">
        <f t="shared" ref="F87:F88" si="44">(C87-B87)/B87</f>
        <v>-0.60007756546717206</v>
      </c>
      <c r="H87" s="19">
        <v>1214.0659999999998</v>
      </c>
      <c r="I87" s="140">
        <v>653.20899999999995</v>
      </c>
      <c r="J87" s="214">
        <f t="shared" si="39"/>
        <v>1.0584056096144176E-2</v>
      </c>
      <c r="K87" s="215">
        <f t="shared" si="40"/>
        <v>5.6003654350996581E-3</v>
      </c>
      <c r="L87" s="59">
        <f t="shared" ref="L87:L88" si="45">(I87-H87)/H87</f>
        <v>-0.46196582393378938</v>
      </c>
      <c r="N87" s="40">
        <f t="shared" si="34"/>
        <v>2.5870768260381305</v>
      </c>
      <c r="O87" s="143">
        <f t="shared" si="35"/>
        <v>3.4805142905859028</v>
      </c>
      <c r="P87" s="52">
        <f t="shared" ref="P87:P88" si="46">(O87-N87)/N87</f>
        <v>0.34534632120530773</v>
      </c>
    </row>
    <row r="88" spans="1:16" ht="20.100000000000001" customHeight="1" x14ac:dyDescent="0.25">
      <c r="A88" s="38" t="s">
        <v>204</v>
      </c>
      <c r="B88" s="19">
        <v>9707.39</v>
      </c>
      <c r="C88" s="140">
        <v>5267.0900000000011</v>
      </c>
      <c r="D88" s="247">
        <f t="shared" si="36"/>
        <v>2.3521610929367984E-2</v>
      </c>
      <c r="E88" s="215">
        <f t="shared" si="37"/>
        <v>1.2716174286881553E-2</v>
      </c>
      <c r="F88" s="52">
        <f t="shared" si="44"/>
        <v>-0.45741440284154633</v>
      </c>
      <c r="H88" s="19">
        <v>1067.527</v>
      </c>
      <c r="I88" s="140">
        <v>594.68200000000002</v>
      </c>
      <c r="J88" s="214">
        <f t="shared" si="39"/>
        <v>9.3065497692452516E-3</v>
      </c>
      <c r="K88" s="215">
        <f t="shared" si="40"/>
        <v>5.0985772052680465E-3</v>
      </c>
      <c r="L88" s="59">
        <f t="shared" si="45"/>
        <v>-0.44293493279326895</v>
      </c>
      <c r="N88" s="40">
        <f t="shared" si="34"/>
        <v>1.0997054821120817</v>
      </c>
      <c r="O88" s="143">
        <f t="shared" si="35"/>
        <v>1.1290522850378479</v>
      </c>
      <c r="P88" s="52">
        <f t="shared" si="46"/>
        <v>2.6686056769857195E-2</v>
      </c>
    </row>
    <row r="89" spans="1:16" ht="20.100000000000001" customHeight="1" x14ac:dyDescent="0.25">
      <c r="A89" s="38" t="s">
        <v>205</v>
      </c>
      <c r="B89" s="19">
        <v>1220.1400000000001</v>
      </c>
      <c r="C89" s="140">
        <v>1518.5500000000002</v>
      </c>
      <c r="D89" s="247">
        <f t="shared" si="36"/>
        <v>2.9564752584741168E-3</v>
      </c>
      <c r="E89" s="215">
        <f t="shared" si="37"/>
        <v>3.6661888183691527E-3</v>
      </c>
      <c r="F89" s="52">
        <f t="shared" ref="F89:F94" si="47">(C89-B89)/B89</f>
        <v>0.24457029521202489</v>
      </c>
      <c r="H89" s="19">
        <v>518.77200000000005</v>
      </c>
      <c r="I89" s="140">
        <v>568.34199999999998</v>
      </c>
      <c r="J89" s="214">
        <f t="shared" si="39"/>
        <v>4.5225811027645186E-3</v>
      </c>
      <c r="K89" s="215">
        <f t="shared" si="40"/>
        <v>4.8727480670281795E-3</v>
      </c>
      <c r="L89" s="59">
        <f t="shared" ref="L89:L94" si="48">(I89-H89)/H89</f>
        <v>9.5552574155891093E-2</v>
      </c>
      <c r="N89" s="40">
        <f t="shared" si="34"/>
        <v>4.2517416034225581</v>
      </c>
      <c r="O89" s="143">
        <f t="shared" si="35"/>
        <v>3.7426624082183659</v>
      </c>
      <c r="P89" s="52">
        <f t="shared" ref="P89:P92" si="49">(O89-N89)/N89</f>
        <v>-0.11973427425467123</v>
      </c>
    </row>
    <row r="90" spans="1:16" ht="20.100000000000001" customHeight="1" x14ac:dyDescent="0.25">
      <c r="A90" s="38" t="s">
        <v>206</v>
      </c>
      <c r="B90" s="19">
        <v>1231.9599999999994</v>
      </c>
      <c r="C90" s="140">
        <v>463.29999999999995</v>
      </c>
      <c r="D90" s="247">
        <f t="shared" si="36"/>
        <v>2.9851158550902113E-3</v>
      </c>
      <c r="E90" s="215">
        <f t="shared" si="37"/>
        <v>1.1185310194267086E-3</v>
      </c>
      <c r="F90" s="52">
        <f t="shared" si="47"/>
        <v>-0.62393259521413014</v>
      </c>
      <c r="H90" s="19">
        <v>885.60200000000032</v>
      </c>
      <c r="I90" s="140">
        <v>563.23399999999981</v>
      </c>
      <c r="J90" s="214">
        <f t="shared" si="39"/>
        <v>7.7205532869361959E-3</v>
      </c>
      <c r="K90" s="215">
        <f t="shared" si="40"/>
        <v>4.8289540185039092E-3</v>
      </c>
      <c r="L90" s="59">
        <f t="shared" si="48"/>
        <v>-0.36401001804422345</v>
      </c>
      <c r="N90" s="40">
        <f t="shared" si="34"/>
        <v>7.1885613169258811</v>
      </c>
      <c r="O90" s="143">
        <f t="shared" si="35"/>
        <v>12.15700410101446</v>
      </c>
      <c r="P90" s="52">
        <f t="shared" si="49"/>
        <v>0.69115954709742744</v>
      </c>
    </row>
    <row r="91" spans="1:16" ht="20.100000000000001" customHeight="1" x14ac:dyDescent="0.25">
      <c r="A91" s="38" t="s">
        <v>207</v>
      </c>
      <c r="B91" s="19">
        <v>1297</v>
      </c>
      <c r="C91" s="140">
        <v>1471.24</v>
      </c>
      <c r="D91" s="247">
        <f t="shared" si="36"/>
        <v>3.1427118283483282E-3</v>
      </c>
      <c r="E91" s="215">
        <f t="shared" si="37"/>
        <v>3.5519697324009297E-3</v>
      </c>
      <c r="F91" s="52">
        <f t="shared" si="47"/>
        <v>0.1343407864302236</v>
      </c>
      <c r="H91" s="19">
        <v>459.36500000000018</v>
      </c>
      <c r="I91" s="140">
        <v>504.73099999999994</v>
      </c>
      <c r="J91" s="214">
        <f t="shared" si="39"/>
        <v>4.0046792584631083E-3</v>
      </c>
      <c r="K91" s="215">
        <f t="shared" si="40"/>
        <v>4.3273715555408538E-3</v>
      </c>
      <c r="L91" s="59">
        <f t="shared" si="48"/>
        <v>9.8758068202844662E-2</v>
      </c>
      <c r="N91" s="40">
        <f t="shared" si="34"/>
        <v>3.5417501927525068</v>
      </c>
      <c r="O91" s="143">
        <f t="shared" si="35"/>
        <v>3.4306503357711859</v>
      </c>
      <c r="P91" s="52">
        <f t="shared" si="49"/>
        <v>-3.1368631590298152E-2</v>
      </c>
    </row>
    <row r="92" spans="1:16" ht="20.100000000000001" customHeight="1" x14ac:dyDescent="0.25">
      <c r="A92" s="38" t="s">
        <v>208</v>
      </c>
      <c r="B92" s="19">
        <v>629.3900000000001</v>
      </c>
      <c r="C92" s="140">
        <v>1623.5700000000006</v>
      </c>
      <c r="D92" s="247">
        <f t="shared" si="36"/>
        <v>1.5250511932491553E-3</v>
      </c>
      <c r="E92" s="215">
        <f t="shared" si="37"/>
        <v>3.9197353922094148E-3</v>
      </c>
      <c r="F92" s="52">
        <f t="shared" si="47"/>
        <v>1.5795929391950942</v>
      </c>
      <c r="H92" s="19">
        <v>150.76399999999998</v>
      </c>
      <c r="I92" s="140">
        <v>434.85999999999996</v>
      </c>
      <c r="J92" s="214">
        <f t="shared" si="39"/>
        <v>1.3143392807961681E-3</v>
      </c>
      <c r="K92" s="215">
        <f t="shared" si="40"/>
        <v>3.7283241858385866E-3</v>
      </c>
      <c r="L92" s="59">
        <f t="shared" si="48"/>
        <v>1.8843755803772786</v>
      </c>
      <c r="N92" s="40">
        <f t="shared" si="34"/>
        <v>2.3953987193949691</v>
      </c>
      <c r="O92" s="143">
        <f t="shared" si="35"/>
        <v>2.678418546782706</v>
      </c>
      <c r="P92" s="52">
        <f t="shared" si="49"/>
        <v>0.118151448064238</v>
      </c>
    </row>
    <row r="93" spans="1:16" ht="20.100000000000001" customHeight="1" x14ac:dyDescent="0.25">
      <c r="A93" s="38" t="s">
        <v>209</v>
      </c>
      <c r="B93" s="19">
        <v>388.18999999999994</v>
      </c>
      <c r="C93" s="140">
        <v>804.47</v>
      </c>
      <c r="D93" s="247">
        <f t="shared" si="36"/>
        <v>9.4060856179378359E-4</v>
      </c>
      <c r="E93" s="215">
        <f t="shared" si="37"/>
        <v>1.9422073153425518E-3</v>
      </c>
      <c r="F93" s="52">
        <f t="shared" si="47"/>
        <v>1.0723614724748194</v>
      </c>
      <c r="H93" s="19">
        <v>196.89800000000002</v>
      </c>
      <c r="I93" s="140">
        <v>367.12800000000004</v>
      </c>
      <c r="J93" s="214">
        <f t="shared" si="39"/>
        <v>1.7165289837773206E-3</v>
      </c>
      <c r="K93" s="215">
        <f t="shared" si="40"/>
        <v>3.1476157882963456E-3</v>
      </c>
      <c r="L93" s="59">
        <f t="shared" si="48"/>
        <v>0.86455931497526639</v>
      </c>
      <c r="N93" s="40">
        <f t="shared" ref="N93:N94" si="50">(H93/B93)*10</f>
        <v>5.0722069089878685</v>
      </c>
      <c r="O93" s="143">
        <f t="shared" ref="O93:O94" si="51">(I93/C93)*10</f>
        <v>4.5636008800825394</v>
      </c>
      <c r="P93" s="52">
        <f t="shared" ref="P93:P94" si="52">(O93-N93)/N93</f>
        <v>-0.10027312332312144</v>
      </c>
    </row>
    <row r="94" spans="1:16" ht="20.100000000000001" customHeight="1" x14ac:dyDescent="0.25">
      <c r="A94" s="38" t="s">
        <v>210</v>
      </c>
      <c r="B94" s="19">
        <v>677.3</v>
      </c>
      <c r="C94" s="140">
        <v>1613.7999999999997</v>
      </c>
      <c r="D94" s="247">
        <f t="shared" si="36"/>
        <v>1.6411401089748052E-3</v>
      </c>
      <c r="E94" s="215">
        <f t="shared" si="37"/>
        <v>3.896147980036309E-3</v>
      </c>
      <c r="F94" s="52">
        <f t="shared" si="47"/>
        <v>1.3826959988188392</v>
      </c>
      <c r="H94" s="19">
        <v>132.285</v>
      </c>
      <c r="I94" s="140">
        <v>327.96500000000003</v>
      </c>
      <c r="J94" s="214">
        <f t="shared" si="39"/>
        <v>1.1532419659873784E-3</v>
      </c>
      <c r="K94" s="215">
        <f t="shared" si="40"/>
        <v>2.8118471269110799E-3</v>
      </c>
      <c r="L94" s="59">
        <f t="shared" si="48"/>
        <v>1.4792304494084745</v>
      </c>
      <c r="N94" s="40">
        <f t="shared" si="50"/>
        <v>1.9531226930459178</v>
      </c>
      <c r="O94" s="143">
        <f t="shared" si="51"/>
        <v>2.0322530672945849</v>
      </c>
      <c r="P94" s="52">
        <f t="shared" si="52"/>
        <v>4.0514799469797948E-2</v>
      </c>
    </row>
    <row r="95" spans="1:16" ht="20.100000000000001" customHeight="1" thickBot="1" x14ac:dyDescent="0.3">
      <c r="A95" s="8" t="s">
        <v>17</v>
      </c>
      <c r="B95" s="19">
        <f>B96-SUM(B68:B94)</f>
        <v>18322.959999999905</v>
      </c>
      <c r="C95" s="140">
        <f>C96-SUM(C68:C94)</f>
        <v>16555.48000000004</v>
      </c>
      <c r="D95" s="247">
        <f t="shared" si="36"/>
        <v>4.4397673957095589E-2</v>
      </c>
      <c r="E95" s="215">
        <f t="shared" si="37"/>
        <v>3.9969388995248281E-2</v>
      </c>
      <c r="F95" s="52">
        <f t="shared" si="38"/>
        <v>-9.646258028178166E-2</v>
      </c>
      <c r="H95" s="19">
        <f>H96-SUM(H68:H94)</f>
        <v>5327.3059999999969</v>
      </c>
      <c r="I95" s="140">
        <f>I96-SUM(I68:I94)</f>
        <v>4521.0789999999834</v>
      </c>
      <c r="J95" s="214">
        <f t="shared" si="39"/>
        <v>4.644270208153875E-2</v>
      </c>
      <c r="K95" s="215">
        <f t="shared" si="40"/>
        <v>3.8762011180119738E-2</v>
      </c>
      <c r="L95" s="59">
        <f t="shared" si="41"/>
        <v>-0.15133859402857916</v>
      </c>
      <c r="N95" s="40">
        <f t="shared" si="34"/>
        <v>2.9074483598719993</v>
      </c>
      <c r="O95" s="143">
        <f t="shared" si="35"/>
        <v>2.7308655502588701</v>
      </c>
      <c r="P95" s="52">
        <f t="shared" si="42"/>
        <v>-6.0734633175360438E-2</v>
      </c>
    </row>
    <row r="96" spans="1:16" s="1" customFormat="1" ht="26.25" customHeight="1" thickBot="1" x14ac:dyDescent="0.3">
      <c r="A96" s="12" t="s">
        <v>18</v>
      </c>
      <c r="B96" s="17">
        <v>412700.89999999985</v>
      </c>
      <c r="C96" s="145">
        <v>414203.98</v>
      </c>
      <c r="D96" s="243">
        <f>SUM(D68:D95)</f>
        <v>1</v>
      </c>
      <c r="E96" s="244">
        <f>SUM(E68:E95)</f>
        <v>1.0000000000000002</v>
      </c>
      <c r="F96" s="57">
        <f t="shared" si="38"/>
        <v>3.6420565111443498E-3</v>
      </c>
      <c r="H96" s="17">
        <v>114707.06399999997</v>
      </c>
      <c r="I96" s="145">
        <v>116636.85300000002</v>
      </c>
      <c r="J96" s="255">
        <f t="shared" si="39"/>
        <v>1</v>
      </c>
      <c r="K96" s="244">
        <f t="shared" si="40"/>
        <v>1</v>
      </c>
      <c r="L96" s="60">
        <f t="shared" si="41"/>
        <v>1.6823628229208694E-2</v>
      </c>
      <c r="N96" s="37">
        <f t="shared" si="34"/>
        <v>2.7794236455505672</v>
      </c>
      <c r="O96" s="150">
        <f t="shared" si="35"/>
        <v>2.8159278672310206</v>
      </c>
      <c r="P96" s="57">
        <f t="shared" si="42"/>
        <v>1.3133737902421281E-2</v>
      </c>
    </row>
  </sheetData>
  <customSheetViews>
    <customSheetView guid="{D2454DF7-9151-402B-B9E4-208D72282370}" showGridLines="0" fitToPage="1" hiddenColumns="1" topLeftCell="A25">
      <selection activeCell="N7" sqref="N7:N10"/>
      <pageMargins left="0.31496062992125984" right="0.31496062992125984" top="0.35433070866141736" bottom="0.35433070866141736" header="0.31496062992125984" footer="0.31496062992125984"/>
      <printOptions horizontalCentered="1"/>
      <pageSetup paperSize="9" scale="44" orientation="portrait" r:id="rId1"/>
    </customSheetView>
  </customSheetViews>
  <mergeCells count="33">
    <mergeCell ref="H4:I4"/>
    <mergeCell ref="J4:K4"/>
    <mergeCell ref="H5:I5"/>
    <mergeCell ref="J5:K5"/>
    <mergeCell ref="A4:A6"/>
    <mergeCell ref="B4:C4"/>
    <mergeCell ref="D5:E5"/>
    <mergeCell ref="D4:E4"/>
    <mergeCell ref="B5:C5"/>
    <mergeCell ref="A36:A38"/>
    <mergeCell ref="B36:C36"/>
    <mergeCell ref="D36:E36"/>
    <mergeCell ref="H36:I36"/>
    <mergeCell ref="J36:K36"/>
    <mergeCell ref="B37:C37"/>
    <mergeCell ref="D37:E37"/>
    <mergeCell ref="H37:I37"/>
    <mergeCell ref="J37:K37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N4:O4"/>
    <mergeCell ref="N5:O5"/>
    <mergeCell ref="N36:O36"/>
    <mergeCell ref="N37:O37"/>
    <mergeCell ref="N65:O65"/>
  </mergeCells>
  <conditionalFormatting sqref="Q7:Q33">
    <cfRule type="cellIs" dxfId="3" priority="27" operator="greaterThan">
      <formula>0</formula>
    </cfRule>
    <cfRule type="cellIs" dxfId="2" priority="28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2"/>
  <ignoredErrors>
    <ignoredError sqref="L28:L31 N28:P31 F28:F31 D7:E18 D39:E46 J39:K46 J68:L92 D68:F92 P82:Q92 L59:L60 P59:P60 D94:F96 D93:E93 J94:L95 J93:K93 P95:Q96 Q93 Q9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0" id="{B666C80E-09AD-47EE-AB05-0B5F8A38A5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F68:F96 F39:F62</xm:sqref>
        </x14:conditionalFormatting>
        <x14:conditionalFormatting xmlns:xm="http://schemas.microsoft.com/office/excel/2006/main">
          <x14:cfRule type="iconSet" priority="249" id="{E489B013-DFD0-4B47-944A-DED4BCDCCC5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L68:L96 L39:L62</xm:sqref>
        </x14:conditionalFormatting>
        <x14:conditionalFormatting xmlns:xm="http://schemas.microsoft.com/office/excel/2006/main">
          <x14:cfRule type="iconSet" priority="1" id="{5808023C-AE2D-4A8A-84ED-44A967D2F9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P68:P96 P39:P62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9DEB2-36B7-4337-B9A2-89D39A116A98}">
  <sheetPr codeName="Folha26">
    <pageSetUpPr fitToPage="1"/>
  </sheetPr>
  <dimension ref="A1:Q96"/>
  <sheetViews>
    <sheetView showGridLines="0" topLeftCell="A81" zoomScaleNormal="100" workbookViewId="0">
      <selection activeCell="P79" sqref="P79"/>
    </sheetView>
  </sheetViews>
  <sheetFormatPr defaultRowHeight="15" x14ac:dyDescent="0.25"/>
  <cols>
    <col min="1" max="1" width="32.28515625" customWidth="1"/>
    <col min="2" max="5" width="9.7109375" customWidth="1"/>
    <col min="6" max="6" width="11" customWidth="1"/>
    <col min="7" max="7" width="1.85546875" customWidth="1"/>
    <col min="8" max="11" width="9.7109375" customWidth="1"/>
    <col min="12" max="12" width="10.85546875" customWidth="1"/>
    <col min="13" max="13" width="1.85546875" customWidth="1"/>
    <col min="14" max="15" width="9.7109375" style="34" customWidth="1"/>
    <col min="16" max="16" width="10.85546875" customWidth="1"/>
    <col min="17" max="17" width="1.85546875" customWidth="1"/>
  </cols>
  <sheetData>
    <row r="1" spans="1:17" ht="15.75" x14ac:dyDescent="0.25">
      <c r="A1" s="4" t="s">
        <v>157</v>
      </c>
    </row>
    <row r="3" spans="1:17" ht="8.25" customHeight="1" thickBot="1" x14ac:dyDescent="0.3"/>
    <row r="4" spans="1:17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7" x14ac:dyDescent="0.25">
      <c r="A5" s="355"/>
      <c r="B5" s="349" t="s">
        <v>59</v>
      </c>
      <c r="C5" s="343"/>
      <c r="D5" s="349" t="str">
        <f>B5</f>
        <v>mar</v>
      </c>
      <c r="E5" s="343"/>
      <c r="F5" s="131" t="s">
        <v>149</v>
      </c>
      <c r="H5" s="338" t="str">
        <f>B5</f>
        <v>mar</v>
      </c>
      <c r="I5" s="343"/>
      <c r="J5" s="349" t="str">
        <f>B5</f>
        <v>mar</v>
      </c>
      <c r="K5" s="339"/>
      <c r="L5" s="131" t="str">
        <f>F5</f>
        <v>2023 /2022</v>
      </c>
      <c r="N5" s="338" t="str">
        <f>B5</f>
        <v>mar</v>
      </c>
      <c r="O5" s="339"/>
      <c r="P5" s="131" t="str">
        <f>L5</f>
        <v>2023 /2022</v>
      </c>
    </row>
    <row r="6" spans="1:17" ht="19.5" customHeight="1" thickBot="1" x14ac:dyDescent="0.3">
      <c r="A6" s="35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C6</f>
        <v>2023</v>
      </c>
      <c r="J6" s="99">
        <f>B6</f>
        <v>2022</v>
      </c>
      <c r="K6" s="134">
        <f>C6</f>
        <v>2023</v>
      </c>
      <c r="L6" s="268">
        <v>1000</v>
      </c>
      <c r="N6" s="25">
        <f>B6</f>
        <v>2022</v>
      </c>
      <c r="O6" s="134">
        <f>C6</f>
        <v>2023</v>
      </c>
      <c r="P6" s="132"/>
    </row>
    <row r="7" spans="1:17" ht="20.100000000000001" customHeight="1" x14ac:dyDescent="0.25">
      <c r="A7" s="8" t="s">
        <v>162</v>
      </c>
      <c r="B7" s="19">
        <v>28038.68</v>
      </c>
      <c r="C7" s="147">
        <v>26020.27</v>
      </c>
      <c r="D7" s="214">
        <f>B7/$B$33</f>
        <v>9.8114949524060593E-2</v>
      </c>
      <c r="E7" s="246">
        <f>C7/$C$33</f>
        <v>9.2280572587563683E-2</v>
      </c>
      <c r="F7" s="52">
        <f>(C7-B7)/B7</f>
        <v>-7.1986627045210402E-2</v>
      </c>
      <c r="H7" s="19">
        <v>10294.081</v>
      </c>
      <c r="I7" s="147">
        <v>10433.029</v>
      </c>
      <c r="J7" s="214">
        <f t="shared" ref="J7:J32" si="0">H7/$H$33</f>
        <v>0.12864808943218872</v>
      </c>
      <c r="K7" s="246">
        <f>I7/$I$33</f>
        <v>0.12686909622722412</v>
      </c>
      <c r="L7" s="52">
        <f>(I7-H7)/H7</f>
        <v>1.3497853766645154E-2</v>
      </c>
      <c r="N7" s="40">
        <f t="shared" ref="N7:O33" si="1">(H7/B7)*10</f>
        <v>3.6713857428381083</v>
      </c>
      <c r="O7" s="149">
        <f t="shared" si="1"/>
        <v>4.0095775332077652</v>
      </c>
      <c r="P7" s="52">
        <f>(O7-N7)/N7</f>
        <v>9.2115569994076135E-2</v>
      </c>
      <c r="Q7" s="2"/>
    </row>
    <row r="8" spans="1:17" ht="20.100000000000001" customHeight="1" x14ac:dyDescent="0.25">
      <c r="A8" s="8" t="s">
        <v>163</v>
      </c>
      <c r="B8" s="19">
        <v>35334.33</v>
      </c>
      <c r="C8" s="140">
        <v>31144.880000000001</v>
      </c>
      <c r="D8" s="214">
        <f t="shared" ref="D8:D32" si="2">B8/$B$33</f>
        <v>0.12364440852481287</v>
      </c>
      <c r="E8" s="215">
        <f t="shared" ref="E8:E32" si="3">C8/$C$33</f>
        <v>0.11045493992072182</v>
      </c>
      <c r="F8" s="52">
        <f t="shared" ref="F8:F33" si="4">(C8-B8)/B8</f>
        <v>-0.11856599516674013</v>
      </c>
      <c r="H8" s="19">
        <v>9469.8819999999996</v>
      </c>
      <c r="I8" s="140">
        <v>9969.4230000000007</v>
      </c>
      <c r="J8" s="214">
        <f t="shared" si="0"/>
        <v>0.11834783760184849</v>
      </c>
      <c r="K8" s="215">
        <f t="shared" ref="K8:K32" si="5">I8/$I$33</f>
        <v>0.12123149335795974</v>
      </c>
      <c r="L8" s="52">
        <f t="shared" ref="L8:L33" si="6">(I8-H8)/H8</f>
        <v>5.2750498897452057E-2</v>
      </c>
      <c r="N8" s="40">
        <f t="shared" si="1"/>
        <v>2.6800796845447472</v>
      </c>
      <c r="O8" s="143">
        <f t="shared" si="1"/>
        <v>3.2009829545016713</v>
      </c>
      <c r="P8" s="52">
        <f t="shared" ref="P8:P33" si="7">(O8-N8)/N8</f>
        <v>0.19436111282840737</v>
      </c>
      <c r="Q8" s="2"/>
    </row>
    <row r="9" spans="1:17" ht="20.100000000000001" customHeight="1" x14ac:dyDescent="0.25">
      <c r="A9" s="8" t="s">
        <v>164</v>
      </c>
      <c r="B9" s="19">
        <v>16159.300000000003</v>
      </c>
      <c r="C9" s="140">
        <v>17592.829999999998</v>
      </c>
      <c r="D9" s="214">
        <f t="shared" si="2"/>
        <v>5.6545775473173222E-2</v>
      </c>
      <c r="E9" s="215">
        <f t="shared" si="3"/>
        <v>6.2392758639155846E-2</v>
      </c>
      <c r="F9" s="52">
        <f t="shared" si="4"/>
        <v>8.871238234329426E-2</v>
      </c>
      <c r="H9" s="19">
        <v>5378.5010000000011</v>
      </c>
      <c r="I9" s="140">
        <v>5672.7180000000017</v>
      </c>
      <c r="J9" s="214">
        <f t="shared" si="0"/>
        <v>6.7216673121099066E-2</v>
      </c>
      <c r="K9" s="215">
        <f t="shared" si="5"/>
        <v>6.8982134125373032E-2</v>
      </c>
      <c r="L9" s="52">
        <f t="shared" si="6"/>
        <v>5.4702416156471943E-2</v>
      </c>
      <c r="N9" s="40">
        <f t="shared" si="1"/>
        <v>3.3284244985859535</v>
      </c>
      <c r="O9" s="143">
        <f t="shared" si="1"/>
        <v>3.2244488237537694</v>
      </c>
      <c r="P9" s="52">
        <f t="shared" si="7"/>
        <v>-3.1238706143509352E-2</v>
      </c>
      <c r="Q9" s="2"/>
    </row>
    <row r="10" spans="1:17" ht="20.100000000000001" customHeight="1" x14ac:dyDescent="0.25">
      <c r="A10" s="8" t="s">
        <v>165</v>
      </c>
      <c r="B10" s="19">
        <v>15572.41</v>
      </c>
      <c r="C10" s="140">
        <v>15460.739999999998</v>
      </c>
      <c r="D10" s="214">
        <f t="shared" si="2"/>
        <v>5.4492088112492329E-2</v>
      </c>
      <c r="E10" s="215">
        <f t="shared" si="3"/>
        <v>5.4831327262455348E-2</v>
      </c>
      <c r="F10" s="52">
        <f t="shared" si="4"/>
        <v>-7.1710159185380999E-3</v>
      </c>
      <c r="H10" s="19">
        <v>4650.5990000000002</v>
      </c>
      <c r="I10" s="140">
        <v>5134.4850000000006</v>
      </c>
      <c r="J10" s="214">
        <f t="shared" si="0"/>
        <v>5.8119872581656143E-2</v>
      </c>
      <c r="K10" s="215">
        <f t="shared" si="5"/>
        <v>6.2437042161220757E-2</v>
      </c>
      <c r="L10" s="52">
        <f t="shared" si="6"/>
        <v>0.10404810219070713</v>
      </c>
      <c r="N10" s="40">
        <f t="shared" si="1"/>
        <v>2.9864349834097617</v>
      </c>
      <c r="O10" s="143">
        <f t="shared" si="1"/>
        <v>3.3209826955242772</v>
      </c>
      <c r="P10" s="52">
        <f t="shared" si="7"/>
        <v>0.11202243275778458</v>
      </c>
      <c r="Q10" s="2"/>
    </row>
    <row r="11" spans="1:17" ht="20.100000000000001" customHeight="1" x14ac:dyDescent="0.25">
      <c r="A11" s="8" t="s">
        <v>168</v>
      </c>
      <c r="B11" s="19">
        <v>23374.7</v>
      </c>
      <c r="C11" s="140">
        <v>19875.969999999998</v>
      </c>
      <c r="D11" s="214">
        <f t="shared" si="2"/>
        <v>8.1794417948350615E-2</v>
      </c>
      <c r="E11" s="215">
        <f t="shared" si="3"/>
        <v>7.0489887012442146E-2</v>
      </c>
      <c r="F11" s="52">
        <f t="shared" si="4"/>
        <v>-0.14968020979948418</v>
      </c>
      <c r="H11" s="19">
        <v>5864.52</v>
      </c>
      <c r="I11" s="140">
        <v>4906.2529999999997</v>
      </c>
      <c r="J11" s="214">
        <f t="shared" si="0"/>
        <v>7.3290592276946273E-2</v>
      </c>
      <c r="K11" s="215">
        <f t="shared" si="5"/>
        <v>5.9661665272099498E-2</v>
      </c>
      <c r="L11" s="52">
        <f t="shared" si="6"/>
        <v>-0.16340075573107443</v>
      </c>
      <c r="N11" s="40">
        <f t="shared" si="1"/>
        <v>2.5089177615113778</v>
      </c>
      <c r="O11" s="143">
        <f t="shared" si="1"/>
        <v>2.4684344965302323</v>
      </c>
      <c r="P11" s="52">
        <f t="shared" si="7"/>
        <v>-1.613574809114441E-2</v>
      </c>
      <c r="Q11" s="2"/>
    </row>
    <row r="12" spans="1:17" ht="20.100000000000001" customHeight="1" x14ac:dyDescent="0.25">
      <c r="A12" s="8" t="s">
        <v>167</v>
      </c>
      <c r="B12" s="19">
        <v>13915.74</v>
      </c>
      <c r="C12" s="140">
        <v>12638.48</v>
      </c>
      <c r="D12" s="214">
        <f t="shared" si="2"/>
        <v>4.8694950250509329E-2</v>
      </c>
      <c r="E12" s="215">
        <f t="shared" si="3"/>
        <v>4.4822216335052317E-2</v>
      </c>
      <c r="F12" s="52">
        <f t="shared" si="4"/>
        <v>-9.1785273366705639E-2</v>
      </c>
      <c r="H12" s="19">
        <v>4861.9400000000005</v>
      </c>
      <c r="I12" s="140">
        <v>4898.6440000000011</v>
      </c>
      <c r="J12" s="214">
        <f t="shared" si="0"/>
        <v>6.0761061811533804E-2</v>
      </c>
      <c r="K12" s="215">
        <f t="shared" si="5"/>
        <v>5.9569137306041631E-2</v>
      </c>
      <c r="L12" s="52">
        <f t="shared" si="6"/>
        <v>7.5492498879049571E-3</v>
      </c>
      <c r="N12" s="40">
        <f t="shared" si="1"/>
        <v>3.4938422247038248</v>
      </c>
      <c r="O12" s="143">
        <f t="shared" si="1"/>
        <v>3.8759755920015708</v>
      </c>
      <c r="P12" s="52">
        <f t="shared" si="7"/>
        <v>0.10937338973002415</v>
      </c>
      <c r="Q12" s="2"/>
    </row>
    <row r="13" spans="1:17" ht="20.100000000000001" customHeight="1" x14ac:dyDescent="0.25">
      <c r="A13" s="8" t="s">
        <v>171</v>
      </c>
      <c r="B13" s="19">
        <v>12172.33</v>
      </c>
      <c r="C13" s="140">
        <v>11633.769999999997</v>
      </c>
      <c r="D13" s="214">
        <f t="shared" si="2"/>
        <v>4.2594285591911189E-2</v>
      </c>
      <c r="E13" s="215">
        <f t="shared" si="3"/>
        <v>4.1259024481760581E-2</v>
      </c>
      <c r="F13" s="52">
        <f t="shared" si="4"/>
        <v>-4.4244610522389975E-2</v>
      </c>
      <c r="H13" s="19">
        <v>4487.0070000000005</v>
      </c>
      <c r="I13" s="140">
        <v>4426.7710000000006</v>
      </c>
      <c r="J13" s="214">
        <f t="shared" si="0"/>
        <v>5.6075416330885378E-2</v>
      </c>
      <c r="K13" s="215">
        <f t="shared" si="5"/>
        <v>5.383100497227461E-2</v>
      </c>
      <c r="L13" s="52">
        <f t="shared" si="6"/>
        <v>-1.3424538896418006E-2</v>
      </c>
      <c r="N13" s="40">
        <f t="shared" si="1"/>
        <v>3.6862350922132414</v>
      </c>
      <c r="O13" s="143">
        <f t="shared" si="1"/>
        <v>3.8051044502341047</v>
      </c>
      <c r="P13" s="52">
        <f t="shared" si="7"/>
        <v>3.224681959974867E-2</v>
      </c>
      <c r="Q13" s="2"/>
    </row>
    <row r="14" spans="1:17" ht="20.100000000000001" customHeight="1" x14ac:dyDescent="0.25">
      <c r="A14" s="8" t="s">
        <v>169</v>
      </c>
      <c r="B14" s="19">
        <v>13641.560000000003</v>
      </c>
      <c r="C14" s="140">
        <v>12208.869999999999</v>
      </c>
      <c r="D14" s="214">
        <f t="shared" si="2"/>
        <v>4.7735520032663604E-2</v>
      </c>
      <c r="E14" s="215">
        <f t="shared" si="3"/>
        <v>4.3298609670350402E-2</v>
      </c>
      <c r="F14" s="52">
        <f t="shared" si="4"/>
        <v>-0.10502391222118319</v>
      </c>
      <c r="H14" s="19">
        <v>4354.8959999999997</v>
      </c>
      <c r="I14" s="140">
        <v>3813.0159999999996</v>
      </c>
      <c r="J14" s="214">
        <f t="shared" si="0"/>
        <v>5.4424387186761097E-2</v>
      </c>
      <c r="K14" s="215">
        <f t="shared" si="5"/>
        <v>4.6367540416109757E-2</v>
      </c>
      <c r="L14" s="52">
        <f t="shared" si="6"/>
        <v>-0.12443006675704774</v>
      </c>
      <c r="N14" s="40">
        <f t="shared" si="1"/>
        <v>3.192373892721946</v>
      </c>
      <c r="O14" s="143">
        <f t="shared" si="1"/>
        <v>3.1231522655249835</v>
      </c>
      <c r="P14" s="52">
        <f t="shared" si="7"/>
        <v>-2.1683433558574002E-2</v>
      </c>
      <c r="Q14" s="2"/>
    </row>
    <row r="15" spans="1:17" ht="20.100000000000001" customHeight="1" x14ac:dyDescent="0.25">
      <c r="A15" s="8" t="s">
        <v>170</v>
      </c>
      <c r="B15" s="19">
        <v>9833.26</v>
      </c>
      <c r="C15" s="140">
        <v>8836.3799999999992</v>
      </c>
      <c r="D15" s="214">
        <f t="shared" si="2"/>
        <v>3.4409244962921366E-2</v>
      </c>
      <c r="E15" s="215">
        <f t="shared" si="3"/>
        <v>3.1338114708313783E-2</v>
      </c>
      <c r="F15" s="52">
        <f t="shared" si="4"/>
        <v>-0.10137838316082368</v>
      </c>
      <c r="H15" s="19">
        <v>3848.3639999999991</v>
      </c>
      <c r="I15" s="140">
        <v>3420.4559999999997</v>
      </c>
      <c r="J15" s="214">
        <f t="shared" si="0"/>
        <v>4.8094111173169841E-2</v>
      </c>
      <c r="K15" s="215">
        <f t="shared" si="5"/>
        <v>4.1593880492902496E-2</v>
      </c>
      <c r="L15" s="52">
        <f t="shared" si="6"/>
        <v>-0.11119218452308553</v>
      </c>
      <c r="N15" s="40">
        <f t="shared" si="1"/>
        <v>3.9136196947909427</v>
      </c>
      <c r="O15" s="143">
        <f t="shared" si="1"/>
        <v>3.8708792514581765</v>
      </c>
      <c r="P15" s="52">
        <f t="shared" si="7"/>
        <v>-1.0920949572502951E-2</v>
      </c>
      <c r="Q15" s="2"/>
    </row>
    <row r="16" spans="1:17" ht="20.100000000000001" customHeight="1" x14ac:dyDescent="0.25">
      <c r="A16" s="8" t="s">
        <v>172</v>
      </c>
      <c r="B16" s="19">
        <v>14232.770000000002</v>
      </c>
      <c r="C16" s="140">
        <v>14110.880000000001</v>
      </c>
      <c r="D16" s="214">
        <f t="shared" si="2"/>
        <v>4.9804324245562352E-2</v>
      </c>
      <c r="E16" s="215">
        <f t="shared" si="3"/>
        <v>5.0044065112099169E-2</v>
      </c>
      <c r="F16" s="52">
        <f t="shared" si="4"/>
        <v>-8.5640391856259337E-3</v>
      </c>
      <c r="H16" s="19">
        <v>3357.0060000000008</v>
      </c>
      <c r="I16" s="140">
        <v>3287.4740000000006</v>
      </c>
      <c r="J16" s="214">
        <f t="shared" si="0"/>
        <v>4.1953468999553649E-2</v>
      </c>
      <c r="K16" s="215">
        <f t="shared" si="5"/>
        <v>3.9976775225152486E-2</v>
      </c>
      <c r="L16" s="52">
        <f t="shared" si="6"/>
        <v>-2.0712503939522342E-2</v>
      </c>
      <c r="N16" s="40">
        <f t="shared" si="1"/>
        <v>2.3586455763705869</v>
      </c>
      <c r="O16" s="143">
        <f t="shared" si="1"/>
        <v>2.3297441406914383</v>
      </c>
      <c r="P16" s="52">
        <f t="shared" si="7"/>
        <v>-1.2253403380605094E-2</v>
      </c>
      <c r="Q16" s="2"/>
    </row>
    <row r="17" spans="1:17" ht="20.100000000000001" customHeight="1" x14ac:dyDescent="0.25">
      <c r="A17" s="8" t="s">
        <v>166</v>
      </c>
      <c r="B17" s="19">
        <v>23730.629999999997</v>
      </c>
      <c r="C17" s="140">
        <v>18641.479999999992</v>
      </c>
      <c r="D17" s="214">
        <f t="shared" si="2"/>
        <v>8.3039913598791301E-2</v>
      </c>
      <c r="E17" s="215">
        <f t="shared" si="3"/>
        <v>6.6111783170567248E-2</v>
      </c>
      <c r="F17" s="52">
        <f t="shared" si="4"/>
        <v>-0.21445490490560115</v>
      </c>
      <c r="H17" s="19">
        <v>2818.9640000000004</v>
      </c>
      <c r="I17" s="140">
        <v>3117.8549999999987</v>
      </c>
      <c r="J17" s="214">
        <f t="shared" si="0"/>
        <v>3.5229403457979445E-2</v>
      </c>
      <c r="K17" s="215">
        <f t="shared" si="5"/>
        <v>3.7914151874544937E-2</v>
      </c>
      <c r="L17" s="52">
        <f t="shared" si="6"/>
        <v>0.10602866868821248</v>
      </c>
      <c r="N17" s="40">
        <f t="shared" si="1"/>
        <v>1.187901037604143</v>
      </c>
      <c r="O17" s="143">
        <f t="shared" si="1"/>
        <v>1.6725361934782002</v>
      </c>
      <c r="P17" s="52">
        <f t="shared" si="7"/>
        <v>0.40797603548819972</v>
      </c>
      <c r="Q17" s="2"/>
    </row>
    <row r="18" spans="1:17" ht="20.100000000000001" customHeight="1" x14ac:dyDescent="0.25">
      <c r="A18" s="8" t="s">
        <v>173</v>
      </c>
      <c r="B18" s="19">
        <v>10357.560000000001</v>
      </c>
      <c r="C18" s="140">
        <v>9423.3700000000008</v>
      </c>
      <c r="D18" s="214">
        <f t="shared" si="2"/>
        <v>3.6243912930010586E-2</v>
      </c>
      <c r="E18" s="215">
        <f t="shared" si="3"/>
        <v>3.341986763797878E-2</v>
      </c>
      <c r="F18" s="52">
        <f t="shared" si="4"/>
        <v>-9.0194022530402956E-2</v>
      </c>
      <c r="H18" s="19">
        <v>2536.3130000000001</v>
      </c>
      <c r="I18" s="140">
        <v>2351.5389999999998</v>
      </c>
      <c r="J18" s="214">
        <f t="shared" si="0"/>
        <v>3.1697032659061347E-2</v>
      </c>
      <c r="K18" s="215">
        <f t="shared" si="5"/>
        <v>2.8595494910736884E-2</v>
      </c>
      <c r="L18" s="52">
        <f t="shared" si="6"/>
        <v>-7.2851418574915769E-2</v>
      </c>
      <c r="N18" s="40">
        <f t="shared" si="1"/>
        <v>2.4487553053035653</v>
      </c>
      <c r="O18" s="143">
        <f t="shared" si="1"/>
        <v>2.4954331624461306</v>
      </c>
      <c r="P18" s="52">
        <f t="shared" si="7"/>
        <v>1.9061870755918059E-2</v>
      </c>
      <c r="Q18" s="2"/>
    </row>
    <row r="19" spans="1:17" ht="20.100000000000001" customHeight="1" x14ac:dyDescent="0.25">
      <c r="A19" s="8" t="s">
        <v>174</v>
      </c>
      <c r="B19" s="19">
        <v>9365.5600000000049</v>
      </c>
      <c r="C19" s="140">
        <v>8680.1299999999992</v>
      </c>
      <c r="D19" s="214">
        <f t="shared" si="2"/>
        <v>3.277263575405695E-2</v>
      </c>
      <c r="E19" s="215">
        <f t="shared" si="3"/>
        <v>3.0783975974672403E-2</v>
      </c>
      <c r="F19" s="52">
        <f t="shared" si="4"/>
        <v>-7.3186226984825825E-2</v>
      </c>
      <c r="H19" s="19">
        <v>1769.4779999999994</v>
      </c>
      <c r="I19" s="140">
        <v>1931.7459999999996</v>
      </c>
      <c r="J19" s="214">
        <f t="shared" si="0"/>
        <v>2.2113675226792012E-2</v>
      </c>
      <c r="K19" s="215">
        <f t="shared" si="5"/>
        <v>2.3490672666639307E-2</v>
      </c>
      <c r="L19" s="52">
        <f t="shared" si="6"/>
        <v>9.1703881031581239E-2</v>
      </c>
      <c r="N19" s="40">
        <f t="shared" si="1"/>
        <v>1.889345645108246</v>
      </c>
      <c r="O19" s="143">
        <f t="shared" si="1"/>
        <v>2.2254804939557356</v>
      </c>
      <c r="P19" s="52">
        <f t="shared" si="7"/>
        <v>0.17791072253919502</v>
      </c>
      <c r="Q19" s="2"/>
    </row>
    <row r="20" spans="1:17" ht="20.100000000000001" customHeight="1" x14ac:dyDescent="0.25">
      <c r="A20" s="8" t="s">
        <v>175</v>
      </c>
      <c r="B20" s="19">
        <v>3612.3900000000003</v>
      </c>
      <c r="C20" s="140">
        <v>3521.08</v>
      </c>
      <c r="D20" s="214">
        <f t="shared" si="2"/>
        <v>1.2640732820204848E-2</v>
      </c>
      <c r="E20" s="215">
        <f t="shared" si="3"/>
        <v>1.2487467598399967E-2</v>
      </c>
      <c r="F20" s="52">
        <f t="shared" si="4"/>
        <v>-2.5276894244530737E-2</v>
      </c>
      <c r="H20" s="19">
        <v>1588.7170000000003</v>
      </c>
      <c r="I20" s="140">
        <v>1696.5559999999998</v>
      </c>
      <c r="J20" s="214">
        <f t="shared" si="0"/>
        <v>1.9854653047556028E-2</v>
      </c>
      <c r="K20" s="215">
        <f t="shared" si="5"/>
        <v>2.0630684187581037E-2</v>
      </c>
      <c r="L20" s="52">
        <f t="shared" si="6"/>
        <v>6.7878042470748079E-2</v>
      </c>
      <c r="N20" s="40">
        <f t="shared" si="1"/>
        <v>4.3979664432688619</v>
      </c>
      <c r="O20" s="143">
        <f t="shared" si="1"/>
        <v>4.8182830267985954</v>
      </c>
      <c r="P20" s="52">
        <f t="shared" si="7"/>
        <v>9.5570666341266181E-2</v>
      </c>
      <c r="Q20" s="2"/>
    </row>
    <row r="21" spans="1:17" ht="20.100000000000001" customHeight="1" x14ac:dyDescent="0.25">
      <c r="A21" s="8" t="s">
        <v>177</v>
      </c>
      <c r="B21" s="19">
        <v>5353.0399999999991</v>
      </c>
      <c r="C21" s="140">
        <v>4251.9599999999991</v>
      </c>
      <c r="D21" s="214">
        <f t="shared" si="2"/>
        <v>1.8731739489886014E-2</v>
      </c>
      <c r="E21" s="215">
        <f t="shared" si="3"/>
        <v>1.5079524671320366E-2</v>
      </c>
      <c r="F21" s="52">
        <f t="shared" si="4"/>
        <v>-0.20569246633688523</v>
      </c>
      <c r="H21" s="19">
        <v>1448.328</v>
      </c>
      <c r="I21" s="140">
        <v>1275.424</v>
      </c>
      <c r="J21" s="214">
        <f t="shared" si="0"/>
        <v>1.8100171357806782E-2</v>
      </c>
      <c r="K21" s="215">
        <f t="shared" si="5"/>
        <v>1.5509579258958361E-2</v>
      </c>
      <c r="L21" s="52">
        <f t="shared" si="6"/>
        <v>-0.11938179749338547</v>
      </c>
      <c r="N21" s="40">
        <f t="shared" si="1"/>
        <v>2.7056177424416781</v>
      </c>
      <c r="O21" s="143">
        <f t="shared" si="1"/>
        <v>2.9996142955248879</v>
      </c>
      <c r="P21" s="52">
        <f t="shared" si="7"/>
        <v>0.10866152615405802</v>
      </c>
      <c r="Q21" s="2"/>
    </row>
    <row r="22" spans="1:17" ht="20.100000000000001" customHeight="1" x14ac:dyDescent="0.25">
      <c r="A22" s="8" t="s">
        <v>178</v>
      </c>
      <c r="B22" s="19">
        <v>3377.4100000000003</v>
      </c>
      <c r="C22" s="140">
        <v>4959.8100000000004</v>
      </c>
      <c r="D22" s="214">
        <f t="shared" si="2"/>
        <v>1.1818474039150827E-2</v>
      </c>
      <c r="E22" s="215">
        <f t="shared" si="3"/>
        <v>1.7589906128011902E-2</v>
      </c>
      <c r="F22" s="52">
        <f t="shared" si="4"/>
        <v>0.46852469791941159</v>
      </c>
      <c r="H22" s="19">
        <v>780.33799999999997</v>
      </c>
      <c r="I22" s="140">
        <v>1114.0740000000001</v>
      </c>
      <c r="J22" s="214">
        <f t="shared" si="0"/>
        <v>9.752108304892421E-3</v>
      </c>
      <c r="K22" s="215">
        <f t="shared" si="5"/>
        <v>1.3547509693517432E-2</v>
      </c>
      <c r="L22" s="52">
        <f t="shared" si="6"/>
        <v>0.42768133808682918</v>
      </c>
      <c r="N22" s="40">
        <f t="shared" si="1"/>
        <v>2.3104627510429587</v>
      </c>
      <c r="O22" s="143">
        <f t="shared" si="1"/>
        <v>2.2462029795496194</v>
      </c>
      <c r="P22" s="52">
        <f t="shared" si="7"/>
        <v>-2.7812511352685507E-2</v>
      </c>
      <c r="Q22" s="2"/>
    </row>
    <row r="23" spans="1:17" ht="20.100000000000001" customHeight="1" x14ac:dyDescent="0.25">
      <c r="A23" s="8" t="s">
        <v>176</v>
      </c>
      <c r="B23" s="19">
        <v>5228.66</v>
      </c>
      <c r="C23" s="140">
        <v>4430.79</v>
      </c>
      <c r="D23" s="214">
        <f t="shared" si="2"/>
        <v>1.8296500119780054E-2</v>
      </c>
      <c r="E23" s="215">
        <f t="shared" si="3"/>
        <v>1.5713743101637735E-2</v>
      </c>
      <c r="F23" s="52">
        <f t="shared" si="4"/>
        <v>-0.15259550248055906</v>
      </c>
      <c r="H23" s="19">
        <v>1217.828</v>
      </c>
      <c r="I23" s="140">
        <v>1101.6969999999997</v>
      </c>
      <c r="J23" s="214">
        <f t="shared" si="0"/>
        <v>1.5219546597411029E-2</v>
      </c>
      <c r="K23" s="215">
        <f t="shared" si="5"/>
        <v>1.3397001264565073E-2</v>
      </c>
      <c r="L23" s="52">
        <f t="shared" si="6"/>
        <v>-9.5359114751837129E-2</v>
      </c>
      <c r="N23" s="40">
        <f t="shared" si="1"/>
        <v>2.329139779599362</v>
      </c>
      <c r="O23" s="143">
        <f t="shared" si="1"/>
        <v>2.4864572683426651</v>
      </c>
      <c r="P23" s="52">
        <f t="shared" si="7"/>
        <v>6.7543171999047413E-2</v>
      </c>
      <c r="Q23" s="2"/>
    </row>
    <row r="24" spans="1:17" ht="20.100000000000001" customHeight="1" x14ac:dyDescent="0.25">
      <c r="A24" s="8" t="s">
        <v>181</v>
      </c>
      <c r="B24" s="19">
        <v>6156.4800000000005</v>
      </c>
      <c r="C24" s="140">
        <v>14489.58</v>
      </c>
      <c r="D24" s="214">
        <f t="shared" si="2"/>
        <v>2.1543194060700741E-2</v>
      </c>
      <c r="E24" s="215">
        <f t="shared" si="3"/>
        <v>5.1387120078051109E-2</v>
      </c>
      <c r="F24" s="52">
        <f t="shared" si="4"/>
        <v>1.3535494308435987</v>
      </c>
      <c r="H24" s="19">
        <v>408.50799999999998</v>
      </c>
      <c r="I24" s="140">
        <v>1101.135</v>
      </c>
      <c r="J24" s="214">
        <f t="shared" si="0"/>
        <v>5.1052419072440316E-3</v>
      </c>
      <c r="K24" s="215">
        <f t="shared" si="5"/>
        <v>1.3390167157990688E-2</v>
      </c>
      <c r="L24" s="52">
        <f t="shared" si="6"/>
        <v>1.6955041272141549</v>
      </c>
      <c r="N24" s="40">
        <f t="shared" si="1"/>
        <v>0.66354150423618685</v>
      </c>
      <c r="O24" s="143">
        <f t="shared" si="1"/>
        <v>0.75994956375547118</v>
      </c>
      <c r="P24" s="52">
        <f t="shared" si="7"/>
        <v>0.14529318649066447</v>
      </c>
      <c r="Q24" s="2"/>
    </row>
    <row r="25" spans="1:17" ht="20.100000000000001" customHeight="1" x14ac:dyDescent="0.25">
      <c r="A25" s="8" t="s">
        <v>184</v>
      </c>
      <c r="B25" s="19">
        <v>4286.2100000000009</v>
      </c>
      <c r="C25" s="140">
        <v>3230.34</v>
      </c>
      <c r="D25" s="214">
        <f t="shared" si="2"/>
        <v>1.4998611839056755E-2</v>
      </c>
      <c r="E25" s="215">
        <f t="shared" si="3"/>
        <v>1.145636170771904E-2</v>
      </c>
      <c r="F25" s="52">
        <f t="shared" si="4"/>
        <v>-0.24634117320429949</v>
      </c>
      <c r="H25" s="19">
        <v>1355.6139999999998</v>
      </c>
      <c r="I25" s="140">
        <v>1084.3029999999999</v>
      </c>
      <c r="J25" s="214">
        <f t="shared" si="0"/>
        <v>1.694149784789211E-2</v>
      </c>
      <c r="K25" s="215">
        <f t="shared" si="5"/>
        <v>1.3185484450054512E-2</v>
      </c>
      <c r="L25" s="52">
        <f t="shared" si="6"/>
        <v>-0.20013883007994898</v>
      </c>
      <c r="N25" s="40">
        <f t="shared" si="1"/>
        <v>3.1627335104906189</v>
      </c>
      <c r="O25" s="143">
        <f t="shared" si="1"/>
        <v>3.3566219035767126</v>
      </c>
      <c r="P25" s="52">
        <f t="shared" si="7"/>
        <v>6.1304056267458593E-2</v>
      </c>
      <c r="Q25" s="2"/>
    </row>
    <row r="26" spans="1:17" ht="20.100000000000001" customHeight="1" x14ac:dyDescent="0.25">
      <c r="A26" s="8" t="s">
        <v>183</v>
      </c>
      <c r="B26" s="19">
        <v>2562.1000000000004</v>
      </c>
      <c r="C26" s="140">
        <v>2217.27</v>
      </c>
      <c r="D26" s="214">
        <f t="shared" si="2"/>
        <v>8.9654831174504537E-3</v>
      </c>
      <c r="E26" s="215">
        <f t="shared" si="3"/>
        <v>7.8635212156225633E-3</v>
      </c>
      <c r="F26" s="52">
        <f t="shared" si="4"/>
        <v>-0.13458881386362762</v>
      </c>
      <c r="H26" s="19">
        <v>849.49</v>
      </c>
      <c r="I26" s="140">
        <v>857.98699999999997</v>
      </c>
      <c r="J26" s="214">
        <f t="shared" si="0"/>
        <v>1.0616320727586075E-2</v>
      </c>
      <c r="K26" s="215">
        <f t="shared" si="5"/>
        <v>1.0433406757012497E-2</v>
      </c>
      <c r="L26" s="52">
        <f t="shared" si="6"/>
        <v>1.0002472071478131E-2</v>
      </c>
      <c r="N26" s="40">
        <f t="shared" si="1"/>
        <v>3.3156004839779865</v>
      </c>
      <c r="O26" s="143">
        <f t="shared" si="1"/>
        <v>3.8695648252129873</v>
      </c>
      <c r="P26" s="52">
        <f t="shared" si="7"/>
        <v>0.1670781337835873</v>
      </c>
      <c r="Q26" s="2"/>
    </row>
    <row r="27" spans="1:17" ht="20.100000000000001" customHeight="1" x14ac:dyDescent="0.25">
      <c r="A27" s="8" t="s">
        <v>185</v>
      </c>
      <c r="B27" s="19">
        <v>913.61</v>
      </c>
      <c r="C27" s="140">
        <v>2922.7200000000003</v>
      </c>
      <c r="D27" s="214">
        <f t="shared" si="2"/>
        <v>3.1969692950836845E-3</v>
      </c>
      <c r="E27" s="215">
        <f t="shared" si="3"/>
        <v>1.0365391101365364E-2</v>
      </c>
      <c r="F27" s="52">
        <f t="shared" si="4"/>
        <v>2.1990893269557032</v>
      </c>
      <c r="H27" s="19">
        <v>213.47500000000002</v>
      </c>
      <c r="I27" s="140">
        <v>807.221</v>
      </c>
      <c r="J27" s="214">
        <f t="shared" si="0"/>
        <v>2.66785844132531E-3</v>
      </c>
      <c r="K27" s="215">
        <f t="shared" si="5"/>
        <v>9.8160753435685907E-3</v>
      </c>
      <c r="L27" s="52">
        <f t="shared" si="6"/>
        <v>2.7813373931373695</v>
      </c>
      <c r="N27" s="40">
        <f t="shared" si="1"/>
        <v>2.3366097131161001</v>
      </c>
      <c r="O27" s="143">
        <f t="shared" si="1"/>
        <v>2.7618827667378332</v>
      </c>
      <c r="P27" s="52">
        <f t="shared" si="7"/>
        <v>0.18200431643956036</v>
      </c>
      <c r="Q27" s="2"/>
    </row>
    <row r="28" spans="1:17" ht="20.100000000000001" customHeight="1" x14ac:dyDescent="0.25">
      <c r="A28" s="8" t="s">
        <v>179</v>
      </c>
      <c r="B28" s="19">
        <v>193.99</v>
      </c>
      <c r="C28" s="140">
        <v>309.32</v>
      </c>
      <c r="D28" s="214">
        <f t="shared" si="2"/>
        <v>6.7882364855166208E-4</v>
      </c>
      <c r="E28" s="215">
        <f t="shared" si="3"/>
        <v>1.0969996357756931E-3</v>
      </c>
      <c r="F28" s="52">
        <f t="shared" si="4"/>
        <v>0.59451518119490687</v>
      </c>
      <c r="H28" s="19">
        <v>438.01999999999992</v>
      </c>
      <c r="I28" s="140">
        <v>768.28300000000002</v>
      </c>
      <c r="J28" s="214">
        <f t="shared" si="0"/>
        <v>5.4740618548743975E-3</v>
      </c>
      <c r="K28" s="215">
        <f t="shared" si="5"/>
        <v>9.3425763368184273E-3</v>
      </c>
      <c r="L28" s="52">
        <f t="shared" si="6"/>
        <v>0.75399068535683333</v>
      </c>
      <c r="N28" s="40">
        <f t="shared" si="1"/>
        <v>22.57951440795917</v>
      </c>
      <c r="O28" s="143">
        <f t="shared" si="1"/>
        <v>24.837805508858143</v>
      </c>
      <c r="P28" s="52">
        <f t="shared" si="7"/>
        <v>0.10001504284356691</v>
      </c>
      <c r="Q28" s="2"/>
    </row>
    <row r="29" spans="1:17" ht="20.100000000000001" customHeight="1" x14ac:dyDescent="0.25">
      <c r="A29" s="8" t="s">
        <v>182</v>
      </c>
      <c r="B29" s="19">
        <v>1506.99</v>
      </c>
      <c r="C29" s="140">
        <v>1709.8500000000001</v>
      </c>
      <c r="D29" s="214">
        <f t="shared" si="2"/>
        <v>5.2733669268048306E-3</v>
      </c>
      <c r="E29" s="215">
        <f t="shared" si="3"/>
        <v>6.0639623277869816E-3</v>
      </c>
      <c r="F29" s="52">
        <f t="shared" si="4"/>
        <v>0.13461270479565235</v>
      </c>
      <c r="H29" s="19">
        <v>645.15899999999999</v>
      </c>
      <c r="I29" s="140">
        <v>718.76499999999999</v>
      </c>
      <c r="J29" s="214">
        <f t="shared" si="0"/>
        <v>8.0627374828293498E-3</v>
      </c>
      <c r="K29" s="215">
        <f t="shared" si="5"/>
        <v>8.7404210176891817E-3</v>
      </c>
      <c r="L29" s="52">
        <f t="shared" si="6"/>
        <v>0.11408970501845281</v>
      </c>
      <c r="N29" s="40">
        <f t="shared" si="1"/>
        <v>4.2811100272729083</v>
      </c>
      <c r="O29" s="143">
        <f t="shared" si="1"/>
        <v>4.2036728367985496</v>
      </c>
      <c r="P29" s="52">
        <f t="shared" si="7"/>
        <v>-1.8088110322099487E-2</v>
      </c>
      <c r="Q29" s="2"/>
    </row>
    <row r="30" spans="1:17" ht="20.100000000000001" customHeight="1" x14ac:dyDescent="0.25">
      <c r="A30" s="8" t="s">
        <v>180</v>
      </c>
      <c r="B30" s="19"/>
      <c r="C30" s="140">
        <v>2909.5099999999998</v>
      </c>
      <c r="D30" s="214">
        <f t="shared" si="2"/>
        <v>0</v>
      </c>
      <c r="E30" s="215">
        <f t="shared" si="3"/>
        <v>1.0318541996268386E-2</v>
      </c>
      <c r="F30" s="52"/>
      <c r="H30" s="19"/>
      <c r="I30" s="140">
        <v>600.27200000000005</v>
      </c>
      <c r="J30" s="214">
        <f t="shared" si="0"/>
        <v>0</v>
      </c>
      <c r="K30" s="215">
        <f t="shared" si="5"/>
        <v>7.2995068000394018E-3</v>
      </c>
      <c r="L30" s="52"/>
      <c r="N30" s="40"/>
      <c r="O30" s="143">
        <f t="shared" si="1"/>
        <v>2.0631377792136822</v>
      </c>
      <c r="P30" s="52"/>
      <c r="Q30" s="2"/>
    </row>
    <row r="31" spans="1:17" ht="20.100000000000001" customHeight="1" x14ac:dyDescent="0.25">
      <c r="A31" s="8" t="s">
        <v>197</v>
      </c>
      <c r="B31" s="19">
        <v>824.57999999999993</v>
      </c>
      <c r="C31" s="140">
        <v>1916.4</v>
      </c>
      <c r="D31" s="214">
        <f t="shared" si="2"/>
        <v>2.8854291670845373E-3</v>
      </c>
      <c r="E31" s="215">
        <f t="shared" si="3"/>
        <v>6.7964894025621964E-3</v>
      </c>
      <c r="F31" s="52">
        <f t="shared" si="4"/>
        <v>1.3240922651531692</v>
      </c>
      <c r="H31" s="19">
        <v>156.10100000000003</v>
      </c>
      <c r="I31" s="140">
        <v>580.98100000000011</v>
      </c>
      <c r="J31" s="214">
        <f t="shared" si="0"/>
        <v>1.9508390703797741E-3</v>
      </c>
      <c r="K31" s="215">
        <f t="shared" si="5"/>
        <v>7.0649218357572768E-3</v>
      </c>
      <c r="L31" s="52">
        <f t="shared" si="6"/>
        <v>2.7218275347371255</v>
      </c>
      <c r="N31" s="40">
        <f t="shared" si="1"/>
        <v>1.8930970918528225</v>
      </c>
      <c r="O31" s="143">
        <f t="shared" si="1"/>
        <v>3.0316270089751622</v>
      </c>
      <c r="P31" s="52">
        <f t="shared" si="7"/>
        <v>0.60141126518134969</v>
      </c>
      <c r="Q31" s="2"/>
    </row>
    <row r="32" spans="1:17" ht="20.100000000000001" customHeight="1" thickBot="1" x14ac:dyDescent="0.3">
      <c r="A32" s="8" t="s">
        <v>17</v>
      </c>
      <c r="B32" s="19">
        <f>B33-SUM(B7:B31)</f>
        <v>26029.490000000049</v>
      </c>
      <c r="C32" s="140">
        <f>C33-SUM(C7:C31)</f>
        <v>28832.420000000013</v>
      </c>
      <c r="D32" s="214">
        <f t="shared" si="2"/>
        <v>9.1084248526929396E-2</v>
      </c>
      <c r="E32" s="215">
        <f t="shared" si="3"/>
        <v>0.10225382852234523</v>
      </c>
      <c r="F32" s="52">
        <f t="shared" si="4"/>
        <v>0.10768286278371027</v>
      </c>
      <c r="H32" s="19">
        <f>H33-SUM(H7:H31)</f>
        <v>7224.2350000000006</v>
      </c>
      <c r="I32" s="140">
        <f>I33-SUM(I7:I31)</f>
        <v>7164.4900000000634</v>
      </c>
      <c r="J32" s="214">
        <f t="shared" si="0"/>
        <v>9.0283341500727254E-2</v>
      </c>
      <c r="K32" s="215">
        <f t="shared" si="5"/>
        <v>8.7122576888168615E-2</v>
      </c>
      <c r="L32" s="52">
        <f t="shared" si="6"/>
        <v>-8.2700798077494884E-3</v>
      </c>
      <c r="N32" s="40">
        <f t="shared" si="1"/>
        <v>2.7754039744920038</v>
      </c>
      <c r="O32" s="143">
        <f t="shared" si="1"/>
        <v>2.4848729312350679</v>
      </c>
      <c r="P32" s="52">
        <f t="shared" si="7"/>
        <v>-0.10468063241500303</v>
      </c>
      <c r="Q32" s="2"/>
    </row>
    <row r="33" spans="1:17" ht="26.25" customHeight="1" thickBot="1" x14ac:dyDescent="0.3">
      <c r="A33" s="35" t="s">
        <v>18</v>
      </c>
      <c r="B33" s="36">
        <v>285773.78000000003</v>
      </c>
      <c r="C33" s="148">
        <v>281969.09999999998</v>
      </c>
      <c r="D33" s="251">
        <f>SUM(D7:D32)</f>
        <v>1.0000000000000002</v>
      </c>
      <c r="E33" s="252">
        <f>SUM(E7:E32)</f>
        <v>0.99999999999999989</v>
      </c>
      <c r="F33" s="57">
        <f t="shared" si="4"/>
        <v>-1.3313607707467251E-2</v>
      </c>
      <c r="G33" s="56"/>
      <c r="H33" s="36">
        <v>80017.364000000016</v>
      </c>
      <c r="I33" s="148">
        <v>82234.597000000038</v>
      </c>
      <c r="J33" s="251">
        <f>SUM(J7:J32)</f>
        <v>0.99999999999999989</v>
      </c>
      <c r="K33" s="252">
        <f>SUM(K7:K32)</f>
        <v>1.0000000000000007</v>
      </c>
      <c r="L33" s="57">
        <f t="shared" si="6"/>
        <v>2.7709398175126358E-2</v>
      </c>
      <c r="M33" s="56"/>
      <c r="N33" s="37">
        <f t="shared" si="1"/>
        <v>2.8000246908586228</v>
      </c>
      <c r="O33" s="150">
        <f t="shared" si="1"/>
        <v>2.9164400283577185</v>
      </c>
      <c r="P33" s="57">
        <f t="shared" si="7"/>
        <v>4.1576539620940683E-2</v>
      </c>
      <c r="Q33" s="2"/>
    </row>
    <row r="35" spans="1:17" ht="15.75" thickBot="1" x14ac:dyDescent="0.3"/>
    <row r="36" spans="1:17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7" x14ac:dyDescent="0.25">
      <c r="A37" s="355"/>
      <c r="B37" s="349" t="str">
        <f>B5</f>
        <v>mar</v>
      </c>
      <c r="C37" s="343"/>
      <c r="D37" s="349" t="str">
        <f>B37</f>
        <v>mar</v>
      </c>
      <c r="E37" s="343"/>
      <c r="F37" s="131" t="str">
        <f>F5</f>
        <v>2023 /2022</v>
      </c>
      <c r="H37" s="338" t="str">
        <f>B37</f>
        <v>mar</v>
      </c>
      <c r="I37" s="343"/>
      <c r="J37" s="349" t="str">
        <f>B37</f>
        <v>mar</v>
      </c>
      <c r="K37" s="339"/>
      <c r="L37" s="131" t="str">
        <f>F37</f>
        <v>2023 /2022</v>
      </c>
      <c r="N37" s="338" t="str">
        <f>B37</f>
        <v>mar</v>
      </c>
      <c r="O37" s="339"/>
      <c r="P37" s="131" t="str">
        <f>F37</f>
        <v>2023 /2022</v>
      </c>
    </row>
    <row r="38" spans="1:17" ht="19.5" customHeight="1" thickBot="1" x14ac:dyDescent="0.3">
      <c r="A38" s="356"/>
      <c r="B38" s="99">
        <f>B6</f>
        <v>2022</v>
      </c>
      <c r="C38" s="134">
        <f>C6</f>
        <v>2023</v>
      </c>
      <c r="D38" s="99">
        <f>B38</f>
        <v>2022</v>
      </c>
      <c r="E38" s="134">
        <f>C38</f>
        <v>2023</v>
      </c>
      <c r="F38" s="132" t="str">
        <f>F6</f>
        <v>HL</v>
      </c>
      <c r="H38" s="25">
        <f>B38</f>
        <v>2022</v>
      </c>
      <c r="I38" s="134">
        <f>C38</f>
        <v>2023</v>
      </c>
      <c r="J38" s="99">
        <f>B38</f>
        <v>2022</v>
      </c>
      <c r="K38" s="134">
        <f>C38</f>
        <v>2023</v>
      </c>
      <c r="L38" s="268">
        <f>L6</f>
        <v>1000</v>
      </c>
      <c r="N38" s="25">
        <f>B38</f>
        <v>2022</v>
      </c>
      <c r="O38" s="134">
        <f>C38</f>
        <v>2023</v>
      </c>
      <c r="P38" s="132"/>
    </row>
    <row r="39" spans="1:17" ht="20.100000000000001" customHeight="1" x14ac:dyDescent="0.25">
      <c r="A39" s="38" t="s">
        <v>163</v>
      </c>
      <c r="B39" s="19">
        <v>35334.33</v>
      </c>
      <c r="C39" s="147">
        <v>31144.880000000001</v>
      </c>
      <c r="D39" s="247">
        <f>B39/$B$62</f>
        <v>0.25067755522495422</v>
      </c>
      <c r="E39" s="246">
        <f>C39/$C$62</f>
        <v>0.23742869488347387</v>
      </c>
      <c r="F39" s="52">
        <f>(C39-B39)/B39</f>
        <v>-0.11856599516674013</v>
      </c>
      <c r="H39" s="39">
        <v>9469.8819999999996</v>
      </c>
      <c r="I39" s="147">
        <v>9969.4230000000007</v>
      </c>
      <c r="J39" s="250">
        <f>H39/$H$62</f>
        <v>0.2444258153115659</v>
      </c>
      <c r="K39" s="246">
        <f>I39/$I$62</f>
        <v>0.26030622975231676</v>
      </c>
      <c r="L39" s="52">
        <f>(I39-H39)/H39</f>
        <v>5.2750498897452057E-2</v>
      </c>
      <c r="N39" s="40">
        <f t="shared" ref="N39:O62" si="8">(H39/B39)*10</f>
        <v>2.6800796845447472</v>
      </c>
      <c r="O39" s="149">
        <f t="shared" si="8"/>
        <v>3.2009829545016713</v>
      </c>
      <c r="P39" s="52">
        <f>(O39-N39)/N39</f>
        <v>0.19436111282840737</v>
      </c>
    </row>
    <row r="40" spans="1:17" ht="20.100000000000001" customHeight="1" x14ac:dyDescent="0.25">
      <c r="A40" s="38" t="s">
        <v>168</v>
      </c>
      <c r="B40" s="19">
        <v>23374.7</v>
      </c>
      <c r="C40" s="140">
        <v>19875.969999999998</v>
      </c>
      <c r="D40" s="247">
        <f t="shared" ref="D40:D61" si="9">B40/$B$62</f>
        <v>0.16583058600847214</v>
      </c>
      <c r="E40" s="215">
        <f t="shared" ref="E40:E61" si="10">C40/$C$62</f>
        <v>0.15152171453680602</v>
      </c>
      <c r="F40" s="52">
        <f t="shared" ref="F40:F62" si="11">(C40-B40)/B40</f>
        <v>-0.14968020979948418</v>
      </c>
      <c r="H40" s="19">
        <v>5864.52</v>
      </c>
      <c r="I40" s="140">
        <v>4906.2529999999997</v>
      </c>
      <c r="J40" s="247">
        <f t="shared" ref="J40:J62" si="12">H40/$H$62</f>
        <v>0.15136831508681783</v>
      </c>
      <c r="K40" s="215">
        <f t="shared" ref="K40:K62" si="13">I40/$I$62</f>
        <v>0.12810452727715468</v>
      </c>
      <c r="L40" s="52">
        <f t="shared" ref="L40:L62" si="14">(I40-H40)/H40</f>
        <v>-0.16340075573107443</v>
      </c>
      <c r="N40" s="40">
        <f t="shared" si="8"/>
        <v>2.5089177615113778</v>
      </c>
      <c r="O40" s="143">
        <f t="shared" si="8"/>
        <v>2.4684344965302323</v>
      </c>
      <c r="P40" s="52">
        <f t="shared" ref="P40:P62" si="15">(O40-N40)/N40</f>
        <v>-1.613574809114441E-2</v>
      </c>
    </row>
    <row r="41" spans="1:17" ht="20.100000000000001" customHeight="1" x14ac:dyDescent="0.25">
      <c r="A41" s="38" t="s">
        <v>171</v>
      </c>
      <c r="B41" s="19">
        <v>12172.33</v>
      </c>
      <c r="C41" s="140">
        <v>11633.769999999997</v>
      </c>
      <c r="D41" s="247">
        <f t="shared" si="9"/>
        <v>8.635595823640542E-2</v>
      </c>
      <c r="E41" s="215">
        <f t="shared" si="10"/>
        <v>8.8688440208294625E-2</v>
      </c>
      <c r="F41" s="52">
        <f t="shared" si="11"/>
        <v>-4.4244610522389975E-2</v>
      </c>
      <c r="H41" s="19">
        <v>4487.0070000000005</v>
      </c>
      <c r="I41" s="140">
        <v>4426.7710000000006</v>
      </c>
      <c r="J41" s="247">
        <f t="shared" si="12"/>
        <v>0.11581351745287888</v>
      </c>
      <c r="K41" s="215">
        <f t="shared" si="13"/>
        <v>0.11558503124873858</v>
      </c>
      <c r="L41" s="52">
        <f t="shared" si="14"/>
        <v>-1.3424538896418006E-2</v>
      </c>
      <c r="N41" s="40">
        <f t="shared" si="8"/>
        <v>3.6862350922132414</v>
      </c>
      <c r="O41" s="143">
        <f t="shared" si="8"/>
        <v>3.8051044502341047</v>
      </c>
      <c r="P41" s="52">
        <f t="shared" si="15"/>
        <v>3.224681959974867E-2</v>
      </c>
    </row>
    <row r="42" spans="1:17" ht="20.100000000000001" customHeight="1" x14ac:dyDescent="0.25">
      <c r="A42" s="38" t="s">
        <v>169</v>
      </c>
      <c r="B42" s="19">
        <v>13641.560000000003</v>
      </c>
      <c r="C42" s="140">
        <v>12208.869999999999</v>
      </c>
      <c r="D42" s="247">
        <f t="shared" si="9"/>
        <v>9.6779333590152325E-2</v>
      </c>
      <c r="E42" s="215">
        <f t="shared" si="10"/>
        <v>9.3072635698130707E-2</v>
      </c>
      <c r="F42" s="52">
        <f t="shared" si="11"/>
        <v>-0.10502391222118319</v>
      </c>
      <c r="H42" s="19">
        <v>4354.8959999999997</v>
      </c>
      <c r="I42" s="140">
        <v>3813.0159999999996</v>
      </c>
      <c r="J42" s="247">
        <f t="shared" si="12"/>
        <v>0.11240361869314497</v>
      </c>
      <c r="K42" s="215">
        <f t="shared" si="13"/>
        <v>9.9559605299650702E-2</v>
      </c>
      <c r="L42" s="52">
        <f t="shared" si="14"/>
        <v>-0.12443006675704774</v>
      </c>
      <c r="N42" s="40">
        <f t="shared" si="8"/>
        <v>3.192373892721946</v>
      </c>
      <c r="O42" s="143">
        <f t="shared" si="8"/>
        <v>3.1231522655249835</v>
      </c>
      <c r="P42" s="52">
        <f t="shared" si="15"/>
        <v>-2.1683433558574002E-2</v>
      </c>
    </row>
    <row r="43" spans="1:17" ht="20.100000000000001" customHeight="1" x14ac:dyDescent="0.25">
      <c r="A43" s="38" t="s">
        <v>172</v>
      </c>
      <c r="B43" s="19">
        <v>14232.770000000002</v>
      </c>
      <c r="C43" s="140">
        <v>14110.880000000001</v>
      </c>
      <c r="D43" s="247">
        <f t="shared" si="9"/>
        <v>0.10097364199856265</v>
      </c>
      <c r="E43" s="215">
        <f t="shared" si="10"/>
        <v>0.10757234646777621</v>
      </c>
      <c r="F43" s="52">
        <f t="shared" si="11"/>
        <v>-8.5640391856259337E-3</v>
      </c>
      <c r="H43" s="19">
        <v>3357.0060000000008</v>
      </c>
      <c r="I43" s="140">
        <v>3287.4740000000006</v>
      </c>
      <c r="J43" s="247">
        <f t="shared" si="12"/>
        <v>8.6647217838175694E-2</v>
      </c>
      <c r="K43" s="215">
        <f t="shared" si="13"/>
        <v>8.5837461440724086E-2</v>
      </c>
      <c r="L43" s="52">
        <f t="shared" si="14"/>
        <v>-2.0712503939522342E-2</v>
      </c>
      <c r="N43" s="40">
        <f t="shared" si="8"/>
        <v>2.3586455763705869</v>
      </c>
      <c r="O43" s="143">
        <f t="shared" si="8"/>
        <v>2.3297441406914383</v>
      </c>
      <c r="P43" s="52">
        <f t="shared" si="15"/>
        <v>-1.2253403380605094E-2</v>
      </c>
    </row>
    <row r="44" spans="1:17" ht="20.100000000000001" customHeight="1" x14ac:dyDescent="0.25">
      <c r="A44" s="38" t="s">
        <v>173</v>
      </c>
      <c r="B44" s="19">
        <v>10357.560000000001</v>
      </c>
      <c r="C44" s="140">
        <v>9423.3700000000008</v>
      </c>
      <c r="D44" s="247">
        <f t="shared" si="9"/>
        <v>7.3481167433931169E-2</v>
      </c>
      <c r="E44" s="215">
        <f t="shared" si="10"/>
        <v>7.183776082951937E-2</v>
      </c>
      <c r="F44" s="52">
        <f t="shared" si="11"/>
        <v>-9.0194022530402956E-2</v>
      </c>
      <c r="H44" s="19">
        <v>2536.3130000000001</v>
      </c>
      <c r="I44" s="140">
        <v>2351.5389999999998</v>
      </c>
      <c r="J44" s="247">
        <f t="shared" si="12"/>
        <v>6.5464424256851741E-2</v>
      </c>
      <c r="K44" s="215">
        <f t="shared" si="13"/>
        <v>6.1399767188686151E-2</v>
      </c>
      <c r="L44" s="52">
        <f t="shared" si="14"/>
        <v>-7.2851418574915769E-2</v>
      </c>
      <c r="N44" s="40">
        <f t="shared" si="8"/>
        <v>2.4487553053035653</v>
      </c>
      <c r="O44" s="143">
        <f t="shared" si="8"/>
        <v>2.4954331624461306</v>
      </c>
      <c r="P44" s="52">
        <f t="shared" si="15"/>
        <v>1.9061870755918059E-2</v>
      </c>
    </row>
    <row r="45" spans="1:17" ht="20.100000000000001" customHeight="1" x14ac:dyDescent="0.25">
      <c r="A45" s="38" t="s">
        <v>174</v>
      </c>
      <c r="B45" s="19">
        <v>9365.5600000000049</v>
      </c>
      <c r="C45" s="140">
        <v>8680.1299999999992</v>
      </c>
      <c r="D45" s="247">
        <f t="shared" si="9"/>
        <v>6.6443475342892411E-2</v>
      </c>
      <c r="E45" s="215">
        <f t="shared" si="10"/>
        <v>6.6171773251940222E-2</v>
      </c>
      <c r="F45" s="52">
        <f t="shared" si="11"/>
        <v>-7.3186226984825825E-2</v>
      </c>
      <c r="H45" s="19">
        <v>1769.4779999999994</v>
      </c>
      <c r="I45" s="140">
        <v>1931.7459999999996</v>
      </c>
      <c r="J45" s="247">
        <f t="shared" si="12"/>
        <v>4.5671752068914787E-2</v>
      </c>
      <c r="K45" s="215">
        <f t="shared" si="13"/>
        <v>5.0438778462817635E-2</v>
      </c>
      <c r="L45" s="52">
        <f t="shared" si="14"/>
        <v>9.1703881031581239E-2</v>
      </c>
      <c r="N45" s="40">
        <f t="shared" si="8"/>
        <v>1.889345645108246</v>
      </c>
      <c r="O45" s="143">
        <f t="shared" si="8"/>
        <v>2.2254804939557356</v>
      </c>
      <c r="P45" s="52">
        <f t="shared" si="15"/>
        <v>0.17791072253919502</v>
      </c>
    </row>
    <row r="46" spans="1:17" ht="20.100000000000001" customHeight="1" x14ac:dyDescent="0.25">
      <c r="A46" s="38" t="s">
        <v>175</v>
      </c>
      <c r="B46" s="19">
        <v>3612.3900000000003</v>
      </c>
      <c r="C46" s="140">
        <v>3521.08</v>
      </c>
      <c r="D46" s="247">
        <f t="shared" si="9"/>
        <v>2.5627911827366543E-2</v>
      </c>
      <c r="E46" s="215">
        <f t="shared" si="10"/>
        <v>2.6842467493222069E-2</v>
      </c>
      <c r="F46" s="52">
        <f t="shared" si="11"/>
        <v>-2.5276894244530737E-2</v>
      </c>
      <c r="H46" s="19">
        <v>1588.7170000000003</v>
      </c>
      <c r="I46" s="140">
        <v>1696.5559999999998</v>
      </c>
      <c r="J46" s="247">
        <f t="shared" si="12"/>
        <v>4.1006154883909338E-2</v>
      </c>
      <c r="K46" s="215">
        <f t="shared" si="13"/>
        <v>4.4297859156309391E-2</v>
      </c>
      <c r="L46" s="52">
        <f t="shared" si="14"/>
        <v>6.7878042470748079E-2</v>
      </c>
      <c r="N46" s="40">
        <f t="shared" si="8"/>
        <v>4.3979664432688619</v>
      </c>
      <c r="O46" s="143">
        <f t="shared" si="8"/>
        <v>4.8182830267985954</v>
      </c>
      <c r="P46" s="52">
        <f t="shared" si="15"/>
        <v>9.5570666341266181E-2</v>
      </c>
    </row>
    <row r="47" spans="1:17" ht="20.100000000000001" customHeight="1" x14ac:dyDescent="0.25">
      <c r="A47" s="38" t="s">
        <v>178</v>
      </c>
      <c r="B47" s="19">
        <v>3377.4100000000003</v>
      </c>
      <c r="C47" s="140">
        <v>4959.8100000000004</v>
      </c>
      <c r="D47" s="247">
        <f t="shared" si="9"/>
        <v>2.3960858513301729E-2</v>
      </c>
      <c r="E47" s="215">
        <f t="shared" si="10"/>
        <v>3.7810427112578461E-2</v>
      </c>
      <c r="F47" s="52">
        <f t="shared" si="11"/>
        <v>0.46852469791941159</v>
      </c>
      <c r="H47" s="19">
        <v>780.33799999999997</v>
      </c>
      <c r="I47" s="140">
        <v>1114.0740000000001</v>
      </c>
      <c r="J47" s="247">
        <f t="shared" si="12"/>
        <v>2.0141196254461959E-2</v>
      </c>
      <c r="K47" s="215">
        <f t="shared" si="13"/>
        <v>2.908898565193618E-2</v>
      </c>
      <c r="L47" s="52">
        <f t="shared" si="14"/>
        <v>0.42768133808682918</v>
      </c>
      <c r="N47" s="40">
        <f t="shared" si="8"/>
        <v>2.3104627510429587</v>
      </c>
      <c r="O47" s="143">
        <f t="shared" si="8"/>
        <v>2.2462029795496194</v>
      </c>
      <c r="P47" s="52">
        <f t="shared" si="15"/>
        <v>-2.7812511352685507E-2</v>
      </c>
    </row>
    <row r="48" spans="1:17" ht="20.100000000000001" customHeight="1" x14ac:dyDescent="0.25">
      <c r="A48" s="38" t="s">
        <v>176</v>
      </c>
      <c r="B48" s="19">
        <v>5228.66</v>
      </c>
      <c r="C48" s="140">
        <v>4430.79</v>
      </c>
      <c r="D48" s="247">
        <f t="shared" si="9"/>
        <v>3.7094454766865792E-2</v>
      </c>
      <c r="E48" s="215">
        <f t="shared" si="10"/>
        <v>3.377751614399372E-2</v>
      </c>
      <c r="F48" s="52">
        <f t="shared" si="11"/>
        <v>-0.15259550248055906</v>
      </c>
      <c r="H48" s="19">
        <v>1217.828</v>
      </c>
      <c r="I48" s="140">
        <v>1101.6969999999997</v>
      </c>
      <c r="J48" s="247">
        <f t="shared" si="12"/>
        <v>3.1433190171667791E-2</v>
      </c>
      <c r="K48" s="215">
        <f t="shared" si="13"/>
        <v>2.8765816476985479E-2</v>
      </c>
      <c r="L48" s="52">
        <f t="shared" si="14"/>
        <v>-9.5359114751837129E-2</v>
      </c>
      <c r="N48" s="40">
        <f t="shared" si="8"/>
        <v>2.329139779599362</v>
      </c>
      <c r="O48" s="143">
        <f t="shared" si="8"/>
        <v>2.4864572683426651</v>
      </c>
      <c r="P48" s="52">
        <f t="shared" si="15"/>
        <v>6.7543171999047413E-2</v>
      </c>
    </row>
    <row r="49" spans="1:16" ht="20.100000000000001" customHeight="1" x14ac:dyDescent="0.25">
      <c r="A49" s="38" t="s">
        <v>184</v>
      </c>
      <c r="B49" s="19">
        <v>4286.2100000000009</v>
      </c>
      <c r="C49" s="140">
        <v>3230.34</v>
      </c>
      <c r="D49" s="247">
        <f t="shared" si="9"/>
        <v>3.0408292557995334E-2</v>
      </c>
      <c r="E49" s="215">
        <f t="shared" si="10"/>
        <v>2.4626051223503864E-2</v>
      </c>
      <c r="F49" s="52">
        <f t="shared" si="11"/>
        <v>-0.24634117320429949</v>
      </c>
      <c r="H49" s="19">
        <v>1355.6139999999998</v>
      </c>
      <c r="I49" s="140">
        <v>1084.3029999999999</v>
      </c>
      <c r="J49" s="247">
        <f t="shared" si="12"/>
        <v>3.4989565571965212E-2</v>
      </c>
      <c r="K49" s="215">
        <f t="shared" si="13"/>
        <v>2.8311651119540846E-2</v>
      </c>
      <c r="L49" s="52">
        <f t="shared" si="14"/>
        <v>-0.20013883007994898</v>
      </c>
      <c r="N49" s="40">
        <f t="shared" si="8"/>
        <v>3.1627335104906189</v>
      </c>
      <c r="O49" s="143">
        <f t="shared" si="8"/>
        <v>3.3566219035767126</v>
      </c>
      <c r="P49" s="52">
        <f t="shared" si="15"/>
        <v>6.1304056267458593E-2</v>
      </c>
    </row>
    <row r="50" spans="1:16" ht="20.100000000000001" customHeight="1" x14ac:dyDescent="0.25">
      <c r="A50" s="38" t="s">
        <v>185</v>
      </c>
      <c r="B50" s="19">
        <v>913.61</v>
      </c>
      <c r="C50" s="140">
        <v>2922.7200000000003</v>
      </c>
      <c r="D50" s="247">
        <f t="shared" si="9"/>
        <v>6.481558337997931E-3</v>
      </c>
      <c r="E50" s="215">
        <f t="shared" si="10"/>
        <v>2.2280952603118933E-2</v>
      </c>
      <c r="F50" s="52">
        <f t="shared" si="11"/>
        <v>2.1990893269557032</v>
      </c>
      <c r="H50" s="19">
        <v>213.47500000000002</v>
      </c>
      <c r="I50" s="140">
        <v>807.221</v>
      </c>
      <c r="J50" s="247">
        <f t="shared" si="12"/>
        <v>5.5099737170575666E-3</v>
      </c>
      <c r="K50" s="215">
        <f t="shared" si="13"/>
        <v>2.107691238368508E-2</v>
      </c>
      <c r="L50" s="52">
        <f t="shared" si="14"/>
        <v>2.7813373931373695</v>
      </c>
      <c r="N50" s="40">
        <f t="shared" si="8"/>
        <v>2.3366097131161001</v>
      </c>
      <c r="O50" s="143">
        <f t="shared" si="8"/>
        <v>2.7618827667378332</v>
      </c>
      <c r="P50" s="52">
        <f t="shared" si="15"/>
        <v>0.18200431643956036</v>
      </c>
    </row>
    <row r="51" spans="1:16" ht="20.100000000000001" customHeight="1" x14ac:dyDescent="0.25">
      <c r="A51" s="38" t="s">
        <v>187</v>
      </c>
      <c r="B51" s="19">
        <v>1183.9100000000001</v>
      </c>
      <c r="C51" s="140">
        <v>1151.3999999999999</v>
      </c>
      <c r="D51" s="247">
        <f t="shared" si="9"/>
        <v>8.3991875438525522E-3</v>
      </c>
      <c r="E51" s="215">
        <f t="shared" si="10"/>
        <v>8.7775390140797382E-3</v>
      </c>
      <c r="F51" s="52">
        <f t="shared" si="11"/>
        <v>-2.745985759052649E-2</v>
      </c>
      <c r="H51" s="19">
        <v>403.23699999999997</v>
      </c>
      <c r="I51" s="140">
        <v>455.7469999999999</v>
      </c>
      <c r="J51" s="247">
        <f t="shared" si="12"/>
        <v>1.0407894468884607E-2</v>
      </c>
      <c r="K51" s="215">
        <f t="shared" si="13"/>
        <v>1.1899764238204063E-2</v>
      </c>
      <c r="L51" s="52">
        <f t="shared" si="14"/>
        <v>0.13022118505990257</v>
      </c>
      <c r="N51" s="40">
        <f t="shared" si="8"/>
        <v>3.4059768056693498</v>
      </c>
      <c r="O51" s="143">
        <f t="shared" si="8"/>
        <v>3.9581987146083026</v>
      </c>
      <c r="P51" s="52">
        <f t="shared" si="15"/>
        <v>0.16213319715500207</v>
      </c>
    </row>
    <row r="52" spans="1:16" ht="20.100000000000001" customHeight="1" x14ac:dyDescent="0.25">
      <c r="A52" s="38" t="s">
        <v>192</v>
      </c>
      <c r="B52" s="19">
        <v>362.67</v>
      </c>
      <c r="C52" s="140">
        <v>665.9899999999999</v>
      </c>
      <c r="D52" s="247">
        <f t="shared" si="9"/>
        <v>2.5729433373558844E-3</v>
      </c>
      <c r="E52" s="215">
        <f t="shared" si="10"/>
        <v>5.077082862590729E-3</v>
      </c>
      <c r="F52" s="52">
        <f t="shared" si="11"/>
        <v>0.83635260705324366</v>
      </c>
      <c r="H52" s="19">
        <v>117.66199999999999</v>
      </c>
      <c r="I52" s="140">
        <v>212.85399999999998</v>
      </c>
      <c r="J52" s="247">
        <f t="shared" si="12"/>
        <v>3.0369576179713185E-3</v>
      </c>
      <c r="K52" s="215">
        <f t="shared" si="13"/>
        <v>5.5577160511395317E-3</v>
      </c>
      <c r="L52" s="52">
        <f t="shared" si="14"/>
        <v>0.80902925328483277</v>
      </c>
      <c r="N52" s="40">
        <f t="shared" ref="N52:N53" si="16">(H52/B52)*10</f>
        <v>3.2443267984669255</v>
      </c>
      <c r="O52" s="143">
        <f t="shared" ref="O52:O53" si="17">(I52/C52)*10</f>
        <v>3.1960539948047275</v>
      </c>
      <c r="P52" s="52">
        <f t="shared" ref="P52:P53" si="18">(O52-N52)/N52</f>
        <v>-1.4879143397332486E-2</v>
      </c>
    </row>
    <row r="53" spans="1:16" ht="20.100000000000001" customHeight="1" x14ac:dyDescent="0.25">
      <c r="A53" s="38" t="s">
        <v>194</v>
      </c>
      <c r="B53" s="19">
        <v>480.78000000000003</v>
      </c>
      <c r="C53" s="140">
        <v>441.1400000000001</v>
      </c>
      <c r="D53" s="247">
        <f t="shared" si="9"/>
        <v>3.4108685519451901E-3</v>
      </c>
      <c r="E53" s="215">
        <f t="shared" si="10"/>
        <v>3.3629699154691137E-3</v>
      </c>
      <c r="F53" s="52">
        <f t="shared" si="11"/>
        <v>-8.2449353134489631E-2</v>
      </c>
      <c r="H53" s="19">
        <v>102.21099999999998</v>
      </c>
      <c r="I53" s="140">
        <v>189.09200000000001</v>
      </c>
      <c r="J53" s="247">
        <f t="shared" si="12"/>
        <v>2.6381539927118904E-3</v>
      </c>
      <c r="K53" s="215">
        <f t="shared" si="13"/>
        <v>4.9372792784823233E-3</v>
      </c>
      <c r="L53" s="52">
        <f t="shared" si="14"/>
        <v>0.85001614307657725</v>
      </c>
      <c r="N53" s="40">
        <f t="shared" si="16"/>
        <v>2.1259411789175915</v>
      </c>
      <c r="O53" s="143">
        <f t="shared" si="17"/>
        <v>4.2864396790134647</v>
      </c>
      <c r="P53" s="52">
        <f t="shared" si="18"/>
        <v>1.0162550692940038</v>
      </c>
    </row>
    <row r="54" spans="1:16" ht="20.100000000000001" customHeight="1" x14ac:dyDescent="0.25">
      <c r="A54" s="38" t="s">
        <v>189</v>
      </c>
      <c r="B54" s="19">
        <v>641.17000000000007</v>
      </c>
      <c r="C54" s="140">
        <v>830.98</v>
      </c>
      <c r="D54" s="247">
        <f t="shared" si="9"/>
        <v>4.5487470141243351E-3</v>
      </c>
      <c r="E54" s="215">
        <f t="shared" si="10"/>
        <v>6.3348613600138805E-3</v>
      </c>
      <c r="F54" s="52">
        <f t="shared" si="11"/>
        <v>0.29603693248280477</v>
      </c>
      <c r="H54" s="19">
        <v>103.249</v>
      </c>
      <c r="I54" s="140">
        <v>187.43800000000005</v>
      </c>
      <c r="J54" s="247">
        <f t="shared" si="12"/>
        <v>2.6649456672325875E-3</v>
      </c>
      <c r="K54" s="215">
        <f t="shared" si="13"/>
        <v>4.894092576101421E-3</v>
      </c>
      <c r="L54" s="52">
        <f t="shared" si="14"/>
        <v>0.81539772782303033</v>
      </c>
      <c r="N54" s="40">
        <f t="shared" ref="N54" si="19">(H54/B54)*10</f>
        <v>1.6103217555406522</v>
      </c>
      <c r="O54" s="143">
        <f t="shared" ref="O54" si="20">(I54/C54)*10</f>
        <v>2.2556258875063184</v>
      </c>
      <c r="P54" s="52">
        <f t="shared" ref="P54" si="21">(O54-N54)/N54</f>
        <v>0.40072993471358198</v>
      </c>
    </row>
    <row r="55" spans="1:16" ht="20.100000000000001" customHeight="1" x14ac:dyDescent="0.25">
      <c r="A55" s="38" t="s">
        <v>191</v>
      </c>
      <c r="B55" s="19">
        <v>165.70000000000002</v>
      </c>
      <c r="C55" s="140">
        <v>608.5</v>
      </c>
      <c r="D55" s="247">
        <f t="shared" si="9"/>
        <v>1.1755499793196847E-3</v>
      </c>
      <c r="E55" s="215">
        <f t="shared" si="10"/>
        <v>4.6388157808472481E-3</v>
      </c>
      <c r="F55" s="52">
        <f t="shared" si="11"/>
        <v>2.6722993361496674</v>
      </c>
      <c r="H55" s="19">
        <v>56.213999999999992</v>
      </c>
      <c r="I55" s="140">
        <v>153.976</v>
      </c>
      <c r="J55" s="247">
        <f t="shared" si="12"/>
        <v>1.4509317837249043E-3</v>
      </c>
      <c r="K55" s="215">
        <f t="shared" si="13"/>
        <v>4.0203843324074741E-3</v>
      </c>
      <c r="L55" s="52">
        <f t="shared" si="14"/>
        <v>1.7391041377592773</v>
      </c>
      <c r="N55" s="40">
        <f t="shared" si="8"/>
        <v>3.392516596258297</v>
      </c>
      <c r="O55" s="143">
        <f t="shared" si="8"/>
        <v>2.5304190632703367</v>
      </c>
      <c r="P55" s="52">
        <f t="shared" si="15"/>
        <v>-0.25411741063810628</v>
      </c>
    </row>
    <row r="56" spans="1:16" ht="20.100000000000001" customHeight="1" x14ac:dyDescent="0.25">
      <c r="A56" s="38" t="s">
        <v>190</v>
      </c>
      <c r="B56" s="19">
        <v>614.79000000000008</v>
      </c>
      <c r="C56" s="140">
        <v>306.95999999999998</v>
      </c>
      <c r="D56" s="247">
        <f t="shared" si="9"/>
        <v>4.3615954845259448E-3</v>
      </c>
      <c r="E56" s="215">
        <f t="shared" si="10"/>
        <v>2.3400672014607582E-3</v>
      </c>
      <c r="F56" s="52">
        <f t="shared" si="11"/>
        <v>-0.50070755867857331</v>
      </c>
      <c r="H56" s="19">
        <v>312.95299999999997</v>
      </c>
      <c r="I56" s="140">
        <v>153</v>
      </c>
      <c r="J56" s="247">
        <f t="shared" si="12"/>
        <v>8.0775866245429966E-3</v>
      </c>
      <c r="K56" s="215">
        <f t="shared" si="13"/>
        <v>3.9949005225382115E-3</v>
      </c>
      <c r="L56" s="52">
        <f t="shared" si="14"/>
        <v>-0.5111086968330707</v>
      </c>
      <c r="N56" s="40">
        <f t="shared" ref="N56" si="22">(H56/B56)*10</f>
        <v>5.0904048536898774</v>
      </c>
      <c r="O56" s="143">
        <f t="shared" ref="O56" si="23">(I56/C56)*10</f>
        <v>4.984362783424551</v>
      </c>
      <c r="P56" s="52">
        <f t="shared" ref="P56" si="24">(O56-N56)/N56</f>
        <v>-2.0831755688049014E-2</v>
      </c>
    </row>
    <row r="57" spans="1:16" ht="20.100000000000001" customHeight="1" x14ac:dyDescent="0.25">
      <c r="A57" s="38" t="s">
        <v>188</v>
      </c>
      <c r="B57" s="19">
        <v>779.1</v>
      </c>
      <c r="C57" s="140">
        <v>432.88000000000005</v>
      </c>
      <c r="D57" s="247">
        <f t="shared" si="9"/>
        <v>5.5272841815809676E-3</v>
      </c>
      <c r="E57" s="215">
        <f t="shared" si="10"/>
        <v>3.3000009452968894E-3</v>
      </c>
      <c r="F57" s="52">
        <f t="shared" si="11"/>
        <v>-0.44438454627133867</v>
      </c>
      <c r="H57" s="19">
        <v>325.21800000000007</v>
      </c>
      <c r="I57" s="140">
        <v>146.25700000000001</v>
      </c>
      <c r="J57" s="247">
        <f t="shared" si="12"/>
        <v>8.3941568441926583E-3</v>
      </c>
      <c r="K57" s="215">
        <f t="shared" si="13"/>
        <v>3.8188376844762819E-3</v>
      </c>
      <c r="L57" s="52">
        <f t="shared" si="14"/>
        <v>-0.55028011979656732</v>
      </c>
      <c r="N57" s="40">
        <f t="shared" ref="N57" si="25">(H57/B57)*10</f>
        <v>4.1742780130920298</v>
      </c>
      <c r="O57" s="143">
        <f t="shared" ref="O57" si="26">(I57/C57)*10</f>
        <v>3.3786961744594342</v>
      </c>
      <c r="P57" s="52">
        <f t="shared" ref="P57" si="27">(O57-N57)/N57</f>
        <v>-0.19059148339841436</v>
      </c>
    </row>
    <row r="58" spans="1:16" ht="20.100000000000001" customHeight="1" x14ac:dyDescent="0.25">
      <c r="A58" s="38" t="s">
        <v>193</v>
      </c>
      <c r="B58" s="19">
        <v>437.3</v>
      </c>
      <c r="C58" s="140">
        <v>240.13</v>
      </c>
      <c r="D58" s="247">
        <f t="shared" si="9"/>
        <v>3.1024019671484497E-3</v>
      </c>
      <c r="E58" s="215">
        <f t="shared" si="10"/>
        <v>1.8305979185782245E-3</v>
      </c>
      <c r="F58" s="52">
        <f t="shared" si="11"/>
        <v>-0.45088040246970046</v>
      </c>
      <c r="H58" s="19">
        <v>128.71500000000003</v>
      </c>
      <c r="I58" s="140">
        <v>104.46899999999999</v>
      </c>
      <c r="J58" s="247">
        <f t="shared" si="12"/>
        <v>3.3222450731517261E-3</v>
      </c>
      <c r="K58" s="215">
        <f t="shared" si="13"/>
        <v>2.7277337430656494E-3</v>
      </c>
      <c r="L58" s="52">
        <f t="shared" si="14"/>
        <v>-0.18836965388649365</v>
      </c>
      <c r="N58" s="40">
        <f t="shared" ref="N58" si="28">(H58/B58)*10</f>
        <v>2.943402698376401</v>
      </c>
      <c r="O58" s="143">
        <f t="shared" ref="O58" si="29">(I58/C58)*10</f>
        <v>4.3505184691625374</v>
      </c>
      <c r="P58" s="52">
        <f t="shared" ref="P58" si="30">(O58-N58)/N58</f>
        <v>0.47805751199532093</v>
      </c>
    </row>
    <row r="59" spans="1:16" ht="20.100000000000001" customHeight="1" x14ac:dyDescent="0.25">
      <c r="A59" s="38" t="s">
        <v>195</v>
      </c>
      <c r="B59" s="19">
        <v>90.88000000000001</v>
      </c>
      <c r="C59" s="140">
        <v>86.4</v>
      </c>
      <c r="D59" s="247">
        <f t="shared" si="9"/>
        <v>6.4474340446936005E-4</v>
      </c>
      <c r="E59" s="215">
        <f t="shared" si="10"/>
        <v>6.5865847734626506E-4</v>
      </c>
      <c r="F59" s="52">
        <f t="shared" si="11"/>
        <v>-4.9295774647887362E-2</v>
      </c>
      <c r="H59" s="19">
        <v>49.234000000000002</v>
      </c>
      <c r="I59" s="140">
        <v>58.228000000000002</v>
      </c>
      <c r="J59" s="247">
        <f t="shared" si="12"/>
        <v>1.2707719685471938E-3</v>
      </c>
      <c r="K59" s="215">
        <f t="shared" si="13"/>
        <v>1.520359919126503E-3</v>
      </c>
      <c r="L59" s="52">
        <f t="shared" si="14"/>
        <v>0.1826786367144656</v>
      </c>
      <c r="N59" s="40">
        <f t="shared" ref="N59" si="31">(H59/B59)*10</f>
        <v>5.417473591549296</v>
      </c>
      <c r="O59" s="143">
        <f t="shared" ref="O59" si="32">(I59/C59)*10</f>
        <v>6.7393518518518514</v>
      </c>
      <c r="P59" s="52">
        <f t="shared" ref="P59" si="33">(O59-N59)/N59</f>
        <v>0.24400271417373406</v>
      </c>
    </row>
    <row r="60" spans="1:16" ht="20.100000000000001" customHeight="1" x14ac:dyDescent="0.25">
      <c r="A60" s="38" t="s">
        <v>211</v>
      </c>
      <c r="B60" s="19">
        <v>85.86</v>
      </c>
      <c r="C60" s="140">
        <v>64.570000000000007</v>
      </c>
      <c r="D60" s="247">
        <f t="shared" si="9"/>
        <v>6.0912927715382086E-4</v>
      </c>
      <c r="E60" s="215">
        <f t="shared" si="10"/>
        <v>4.922404847482446E-4</v>
      </c>
      <c r="F60" s="52">
        <f t="shared" si="11"/>
        <v>-0.24796179827626361</v>
      </c>
      <c r="H60" s="19">
        <v>47.262000000000008</v>
      </c>
      <c r="I60" s="140">
        <v>46.050999999999981</v>
      </c>
      <c r="J60" s="247">
        <f t="shared" si="12"/>
        <v>1.2198729491302246E-3</v>
      </c>
      <c r="K60" s="215">
        <f t="shared" si="13"/>
        <v>1.2024128363621379E-3</v>
      </c>
      <c r="L60" s="52">
        <f t="shared" si="14"/>
        <v>-2.5623122170031459E-2</v>
      </c>
      <c r="N60" s="40">
        <f t="shared" si="8"/>
        <v>5.5045422781271842</v>
      </c>
      <c r="O60" s="143">
        <f t="shared" si="8"/>
        <v>7.1319498218987114</v>
      </c>
      <c r="P60" s="52">
        <f t="shared" si="15"/>
        <v>0.29564811414714426</v>
      </c>
    </row>
    <row r="61" spans="1:16" ht="20.100000000000001" customHeight="1" thickBot="1" x14ac:dyDescent="0.3">
      <c r="A61" s="8" t="s">
        <v>17</v>
      </c>
      <c r="B61" s="19">
        <f>B62-SUM(B39:B60)</f>
        <v>216.05000000001746</v>
      </c>
      <c r="C61" s="140">
        <f>C62-SUM(C39:C60)</f>
        <v>204.16000000000349</v>
      </c>
      <c r="D61" s="247">
        <f t="shared" si="9"/>
        <v>1.5327554196260616E-3</v>
      </c>
      <c r="E61" s="215">
        <f t="shared" si="10"/>
        <v>1.5563855872108305E-3</v>
      </c>
      <c r="F61" s="52">
        <f t="shared" si="11"/>
        <v>-5.5033557047040077E-2</v>
      </c>
      <c r="H61" s="19">
        <f>H62-SUM(H39:H60)</f>
        <v>102.34999999998399</v>
      </c>
      <c r="I61" s="140">
        <f>I62-SUM(I39:I60)</f>
        <v>101.64099999999598</v>
      </c>
      <c r="J61" s="247">
        <f t="shared" si="12"/>
        <v>2.6417417024979678E-3</v>
      </c>
      <c r="K61" s="215">
        <f t="shared" si="13"/>
        <v>2.6538933595509169E-3</v>
      </c>
      <c r="L61" s="52">
        <f t="shared" si="14"/>
        <v>-6.9272105519112863E-3</v>
      </c>
      <c r="N61" s="40">
        <f t="shared" si="8"/>
        <v>4.7373293219150989</v>
      </c>
      <c r="O61" s="143">
        <f t="shared" si="8"/>
        <v>4.9784972570530091</v>
      </c>
      <c r="P61" s="52">
        <f t="shared" si="15"/>
        <v>5.0907994515444893E-2</v>
      </c>
    </row>
    <row r="62" spans="1:16" s="1" customFormat="1" ht="26.25" customHeight="1" thickBot="1" x14ac:dyDescent="0.3">
      <c r="A62" s="12" t="s">
        <v>18</v>
      </c>
      <c r="B62" s="17">
        <v>140955.30000000005</v>
      </c>
      <c r="C62" s="145">
        <v>131175.72</v>
      </c>
      <c r="D62" s="253">
        <f>SUM(D39:D61)</f>
        <v>1.0000000000000002</v>
      </c>
      <c r="E62" s="254">
        <f>SUM(E39:E61)</f>
        <v>1</v>
      </c>
      <c r="F62" s="57">
        <f t="shared" si="11"/>
        <v>-6.9380718568227251E-2</v>
      </c>
      <c r="H62" s="17">
        <v>38743.378999999994</v>
      </c>
      <c r="I62" s="145">
        <v>38298.825999999994</v>
      </c>
      <c r="J62" s="253">
        <f t="shared" si="12"/>
        <v>1</v>
      </c>
      <c r="K62" s="254">
        <f t="shared" si="13"/>
        <v>1</v>
      </c>
      <c r="L62" s="57">
        <f t="shared" si="14"/>
        <v>-1.1474296033910722E-2</v>
      </c>
      <c r="N62" s="37">
        <f t="shared" si="8"/>
        <v>2.7486287496816351</v>
      </c>
      <c r="O62" s="150">
        <f t="shared" si="8"/>
        <v>2.9196581501515673</v>
      </c>
      <c r="P62" s="57">
        <f t="shared" si="15"/>
        <v>6.222353618681388E-2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B37</f>
        <v>mar</v>
      </c>
      <c r="C66" s="343"/>
      <c r="D66" s="349" t="str">
        <f>B66</f>
        <v>mar</v>
      </c>
      <c r="E66" s="343"/>
      <c r="F66" s="131" t="str">
        <f>F5</f>
        <v>2023 /2022</v>
      </c>
      <c r="H66" s="338" t="str">
        <f>B66</f>
        <v>mar</v>
      </c>
      <c r="I66" s="343"/>
      <c r="J66" s="349" t="str">
        <f>B66</f>
        <v>mar</v>
      </c>
      <c r="K66" s="339"/>
      <c r="L66" s="131" t="str">
        <f>F66</f>
        <v>2023 /2022</v>
      </c>
      <c r="N66" s="338" t="str">
        <f>B66</f>
        <v>mar</v>
      </c>
      <c r="O66" s="339"/>
      <c r="P66" s="131" t="str">
        <f>L66</f>
        <v>2023 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B67</f>
        <v>2022</v>
      </c>
      <c r="E67" s="134">
        <f>C67</f>
        <v>2023</v>
      </c>
      <c r="F67" s="132" t="str">
        <f>F38</f>
        <v>HL</v>
      </c>
      <c r="H67" s="25">
        <f>B67</f>
        <v>2022</v>
      </c>
      <c r="I67" s="134">
        <f>C67</f>
        <v>2023</v>
      </c>
      <c r="J67" s="99">
        <f>B67</f>
        <v>2022</v>
      </c>
      <c r="K67" s="134">
        <f>C67</f>
        <v>2023</v>
      </c>
      <c r="L67" s="260">
        <f>L38</f>
        <v>1000</v>
      </c>
      <c r="N67" s="25">
        <f>B67</f>
        <v>2022</v>
      </c>
      <c r="O67" s="134">
        <f>C67</f>
        <v>2023</v>
      </c>
      <c r="P67" s="132"/>
    </row>
    <row r="68" spans="1:16" ht="20.100000000000001" customHeight="1" x14ac:dyDescent="0.25">
      <c r="A68" s="38" t="s">
        <v>162</v>
      </c>
      <c r="B68" s="39">
        <v>28038.68</v>
      </c>
      <c r="C68" s="147">
        <v>26020.27</v>
      </c>
      <c r="D68" s="247">
        <f>B68/$B$96</f>
        <v>0.19361258314546584</v>
      </c>
      <c r="E68" s="246">
        <f>C68/$C$96</f>
        <v>0.17255578461070376</v>
      </c>
      <c r="F68" s="52">
        <f>(C68-B68)/B68</f>
        <v>-7.1986627045210402E-2</v>
      </c>
      <c r="H68" s="19">
        <v>10294.081</v>
      </c>
      <c r="I68" s="147">
        <v>10433.029</v>
      </c>
      <c r="J68" s="245">
        <f>H68/$H$96</f>
        <v>0.2494084591056569</v>
      </c>
      <c r="K68" s="246">
        <f>I68/$I$96</f>
        <v>0.23746092904572</v>
      </c>
      <c r="L68" s="52">
        <f t="shared" ref="L68:L70" si="34">(I68-H68)/H68</f>
        <v>1.3497853766645154E-2</v>
      </c>
      <c r="N68" s="40">
        <f t="shared" ref="N68:O83" si="35">(H68/B68)*10</f>
        <v>3.6713857428381083</v>
      </c>
      <c r="O68" s="143">
        <f t="shared" si="35"/>
        <v>4.0095775332077652</v>
      </c>
      <c r="P68" s="52">
        <f t="shared" ref="P68:P69" si="36">(O68-N68)/N68</f>
        <v>9.2115569994076135E-2</v>
      </c>
    </row>
    <row r="69" spans="1:16" ht="20.100000000000001" customHeight="1" x14ac:dyDescent="0.25">
      <c r="A69" s="38" t="s">
        <v>164</v>
      </c>
      <c r="B69" s="19">
        <v>16159.300000000003</v>
      </c>
      <c r="C69" s="140">
        <v>17592.829999999998</v>
      </c>
      <c r="D69" s="247">
        <f t="shared" ref="D69:D95" si="37">B69/$B$96</f>
        <v>0.1115831349700673</v>
      </c>
      <c r="E69" s="215">
        <f t="shared" ref="E69:E95" si="38">C69/$C$96</f>
        <v>0.11666845056460702</v>
      </c>
      <c r="F69" s="52">
        <f>(C69-B69)/B69</f>
        <v>8.871238234329426E-2</v>
      </c>
      <c r="H69" s="19">
        <v>5378.5010000000011</v>
      </c>
      <c r="I69" s="140">
        <v>5672.7180000000017</v>
      </c>
      <c r="J69" s="214">
        <f t="shared" ref="J69:J95" si="39">H69/$H$96</f>
        <v>0.13031213244856291</v>
      </c>
      <c r="K69" s="215">
        <f t="shared" ref="K69:K95" si="40">I69/$I$96</f>
        <v>0.12911388308173771</v>
      </c>
      <c r="L69" s="52">
        <f t="shared" si="34"/>
        <v>5.4702416156471943E-2</v>
      </c>
      <c r="N69" s="40">
        <f t="shared" si="35"/>
        <v>3.3284244985859535</v>
      </c>
      <c r="O69" s="143">
        <f t="shared" si="35"/>
        <v>3.2244488237537694</v>
      </c>
      <c r="P69" s="52">
        <f t="shared" si="36"/>
        <v>-3.1238706143509352E-2</v>
      </c>
    </row>
    <row r="70" spans="1:16" ht="20.100000000000001" customHeight="1" x14ac:dyDescent="0.25">
      <c r="A70" s="38" t="s">
        <v>165</v>
      </c>
      <c r="B70" s="19">
        <v>15572.41</v>
      </c>
      <c r="C70" s="140">
        <v>15460.739999999998</v>
      </c>
      <c r="D70" s="247">
        <f t="shared" si="37"/>
        <v>0.10753054444432775</v>
      </c>
      <c r="E70" s="215">
        <f t="shared" si="38"/>
        <v>0.10252930201577815</v>
      </c>
      <c r="F70" s="52">
        <f>(C70-B70)/B70</f>
        <v>-7.1710159185380999E-3</v>
      </c>
      <c r="H70" s="19">
        <v>4650.5990000000002</v>
      </c>
      <c r="I70" s="140">
        <v>5134.4850000000006</v>
      </c>
      <c r="J70" s="214">
        <f t="shared" si="39"/>
        <v>0.11267627780549899</v>
      </c>
      <c r="K70" s="215">
        <f t="shared" si="40"/>
        <v>0.11686343230439729</v>
      </c>
      <c r="L70" s="52">
        <f t="shared" si="34"/>
        <v>0.10404810219070713</v>
      </c>
      <c r="N70" s="40">
        <f t="shared" ref="N70" si="41">(H70/B70)*10</f>
        <v>2.9864349834097617</v>
      </c>
      <c r="O70" s="143">
        <f t="shared" ref="O70" si="42">(I70/C70)*10</f>
        <v>3.3209826955242772</v>
      </c>
      <c r="P70" s="52">
        <f t="shared" ref="P70" si="43">(O70-N70)/N70</f>
        <v>0.11202243275778458</v>
      </c>
    </row>
    <row r="71" spans="1:16" ht="20.100000000000001" customHeight="1" x14ac:dyDescent="0.25">
      <c r="A71" s="38" t="s">
        <v>167</v>
      </c>
      <c r="B71" s="19">
        <v>13915.74</v>
      </c>
      <c r="C71" s="140">
        <v>12638.48</v>
      </c>
      <c r="D71" s="247">
        <f t="shared" si="37"/>
        <v>9.6090913259136476E-2</v>
      </c>
      <c r="E71" s="215">
        <f t="shared" si="38"/>
        <v>8.3813228405650184E-2</v>
      </c>
      <c r="F71" s="52">
        <f t="shared" ref="F71:F96" si="44">(C71-B71)/B71</f>
        <v>-9.1785273366705639E-2</v>
      </c>
      <c r="H71" s="19">
        <v>4861.9400000000005</v>
      </c>
      <c r="I71" s="140">
        <v>4898.6440000000011</v>
      </c>
      <c r="J71" s="214">
        <f t="shared" si="39"/>
        <v>0.11779671868369383</v>
      </c>
      <c r="K71" s="215">
        <f t="shared" si="40"/>
        <v>0.11149557384573955</v>
      </c>
      <c r="L71" s="52">
        <f t="shared" ref="L71:L96" si="45">(I71-H71)/H71</f>
        <v>7.5492498879049571E-3</v>
      </c>
      <c r="N71" s="40">
        <f t="shared" ref="N71" si="46">(H71/B71)*10</f>
        <v>3.4938422247038248</v>
      </c>
      <c r="O71" s="143">
        <f t="shared" si="35"/>
        <v>3.8759755920015708</v>
      </c>
      <c r="P71" s="52">
        <f t="shared" ref="P71:P96" si="47">(O71-N71)/N71</f>
        <v>0.10937338973002415</v>
      </c>
    </row>
    <row r="72" spans="1:16" ht="20.100000000000001" customHeight="1" x14ac:dyDescent="0.25">
      <c r="A72" s="38" t="s">
        <v>170</v>
      </c>
      <c r="B72" s="19">
        <v>9833.26</v>
      </c>
      <c r="C72" s="140">
        <v>8836.3799999999992</v>
      </c>
      <c r="D72" s="247">
        <f t="shared" si="37"/>
        <v>6.7900588377947296E-2</v>
      </c>
      <c r="E72" s="215">
        <f t="shared" si="38"/>
        <v>5.8599256810875917E-2</v>
      </c>
      <c r="F72" s="52">
        <f t="shared" si="44"/>
        <v>-0.10137838316082368</v>
      </c>
      <c r="H72" s="19">
        <v>3848.3639999999991</v>
      </c>
      <c r="I72" s="140">
        <v>3420.4559999999997</v>
      </c>
      <c r="J72" s="214">
        <f t="shared" si="39"/>
        <v>9.3239458220474664E-2</v>
      </c>
      <c r="K72" s="215">
        <f t="shared" si="40"/>
        <v>7.785127976927958E-2</v>
      </c>
      <c r="L72" s="52">
        <f t="shared" si="45"/>
        <v>-0.11119218452308553</v>
      </c>
      <c r="N72" s="40">
        <f t="shared" si="35"/>
        <v>3.9136196947909427</v>
      </c>
      <c r="O72" s="143">
        <f t="shared" si="35"/>
        <v>3.8708792514581765</v>
      </c>
      <c r="P72" s="52">
        <f t="shared" si="47"/>
        <v>-1.0920949572502951E-2</v>
      </c>
    </row>
    <row r="73" spans="1:16" ht="20.100000000000001" customHeight="1" x14ac:dyDescent="0.25">
      <c r="A73" s="38" t="s">
        <v>166</v>
      </c>
      <c r="B73" s="19">
        <v>23730.629999999997</v>
      </c>
      <c r="C73" s="140">
        <v>18641.479999999992</v>
      </c>
      <c r="D73" s="247">
        <f t="shared" si="37"/>
        <v>0.16386465318514584</v>
      </c>
      <c r="E73" s="215">
        <f t="shared" si="38"/>
        <v>0.12362266831607591</v>
      </c>
      <c r="F73" s="52">
        <f t="shared" si="44"/>
        <v>-0.21445490490560115</v>
      </c>
      <c r="H73" s="19">
        <v>2818.9640000000004</v>
      </c>
      <c r="I73" s="140">
        <v>3117.8549999999987</v>
      </c>
      <c r="J73" s="214">
        <f t="shared" si="39"/>
        <v>6.8298808559435181E-2</v>
      </c>
      <c r="K73" s="215">
        <f t="shared" si="40"/>
        <v>7.0963930506647968E-2</v>
      </c>
      <c r="L73" s="52">
        <f t="shared" si="45"/>
        <v>0.10602866868821248</v>
      </c>
      <c r="N73" s="40">
        <f t="shared" si="35"/>
        <v>1.187901037604143</v>
      </c>
      <c r="O73" s="143">
        <f t="shared" si="35"/>
        <v>1.6725361934782002</v>
      </c>
      <c r="P73" s="52">
        <f t="shared" si="47"/>
        <v>0.40797603548819972</v>
      </c>
    </row>
    <row r="74" spans="1:16" ht="20.100000000000001" customHeight="1" x14ac:dyDescent="0.25">
      <c r="A74" s="38" t="s">
        <v>177</v>
      </c>
      <c r="B74" s="19">
        <v>5353.0399999999991</v>
      </c>
      <c r="C74" s="140">
        <v>4251.9599999999991</v>
      </c>
      <c r="D74" s="247">
        <f t="shared" si="37"/>
        <v>3.6963790809018265E-2</v>
      </c>
      <c r="E74" s="215">
        <f t="shared" si="38"/>
        <v>2.8197259057393634E-2</v>
      </c>
      <c r="F74" s="52">
        <f t="shared" si="44"/>
        <v>-0.20569246633688523</v>
      </c>
      <c r="H74" s="19">
        <v>1448.328</v>
      </c>
      <c r="I74" s="140">
        <v>1275.424</v>
      </c>
      <c r="J74" s="214">
        <f t="shared" si="39"/>
        <v>3.5090578241960386E-2</v>
      </c>
      <c r="K74" s="215">
        <f t="shared" si="40"/>
        <v>2.9029284589088017E-2</v>
      </c>
      <c r="L74" s="52">
        <f t="shared" si="45"/>
        <v>-0.11938179749338547</v>
      </c>
      <c r="N74" s="40">
        <f t="shared" si="35"/>
        <v>2.7056177424416781</v>
      </c>
      <c r="O74" s="143">
        <f t="shared" si="35"/>
        <v>2.9996142955248879</v>
      </c>
      <c r="P74" s="52">
        <f t="shared" si="47"/>
        <v>0.10866152615405802</v>
      </c>
    </row>
    <row r="75" spans="1:16" ht="20.100000000000001" customHeight="1" x14ac:dyDescent="0.25">
      <c r="A75" s="38" t="s">
        <v>181</v>
      </c>
      <c r="B75" s="19">
        <v>6156.4800000000005</v>
      </c>
      <c r="C75" s="140">
        <v>14489.58</v>
      </c>
      <c r="D75" s="247">
        <f t="shared" si="37"/>
        <v>4.2511701545272375E-2</v>
      </c>
      <c r="E75" s="215">
        <f t="shared" si="38"/>
        <v>9.608896623976465E-2</v>
      </c>
      <c r="F75" s="52">
        <f t="shared" si="44"/>
        <v>1.3535494308435987</v>
      </c>
      <c r="H75" s="19">
        <v>408.50799999999998</v>
      </c>
      <c r="I75" s="140">
        <v>1101.135</v>
      </c>
      <c r="J75" s="214">
        <f t="shared" si="39"/>
        <v>9.8974693139031733E-3</v>
      </c>
      <c r="K75" s="215">
        <f t="shared" si="40"/>
        <v>2.5062380264136031E-2</v>
      </c>
      <c r="L75" s="52">
        <f t="shared" si="45"/>
        <v>1.6955041272141549</v>
      </c>
      <c r="N75" s="40">
        <f t="shared" si="35"/>
        <v>0.66354150423618685</v>
      </c>
      <c r="O75" s="143">
        <f t="shared" si="35"/>
        <v>0.75994956375547118</v>
      </c>
      <c r="P75" s="52">
        <f t="shared" si="47"/>
        <v>0.14529318649066447</v>
      </c>
    </row>
    <row r="76" spans="1:16" ht="20.100000000000001" customHeight="1" x14ac:dyDescent="0.25">
      <c r="A76" s="38" t="s">
        <v>183</v>
      </c>
      <c r="B76" s="19">
        <v>2562.1000000000004</v>
      </c>
      <c r="C76" s="140">
        <v>2217.27</v>
      </c>
      <c r="D76" s="247">
        <f t="shared" si="37"/>
        <v>1.7691802869357547E-2</v>
      </c>
      <c r="E76" s="215">
        <f t="shared" si="38"/>
        <v>1.4704027457969312E-2</v>
      </c>
      <c r="F76" s="52">
        <f t="shared" si="44"/>
        <v>-0.13458881386362762</v>
      </c>
      <c r="H76" s="19">
        <v>849.49</v>
      </c>
      <c r="I76" s="140">
        <v>857.98699999999997</v>
      </c>
      <c r="J76" s="214">
        <f t="shared" si="39"/>
        <v>2.0581729629450603E-2</v>
      </c>
      <c r="K76" s="215">
        <f t="shared" si="40"/>
        <v>1.9528210851244652E-2</v>
      </c>
      <c r="L76" s="52">
        <f t="shared" si="45"/>
        <v>1.0002472071478131E-2</v>
      </c>
      <c r="N76" s="40">
        <f t="shared" si="35"/>
        <v>3.3156004839779865</v>
      </c>
      <c r="O76" s="143">
        <f t="shared" si="35"/>
        <v>3.8695648252129873</v>
      </c>
      <c r="P76" s="52">
        <f t="shared" si="47"/>
        <v>0.1670781337835873</v>
      </c>
    </row>
    <row r="77" spans="1:16" ht="20.100000000000001" customHeight="1" x14ac:dyDescent="0.25">
      <c r="A77" s="38" t="s">
        <v>179</v>
      </c>
      <c r="B77" s="19">
        <v>193.99</v>
      </c>
      <c r="C77" s="140">
        <v>309.32</v>
      </c>
      <c r="D77" s="247">
        <f t="shared" si="37"/>
        <v>1.3395389870132588E-3</v>
      </c>
      <c r="E77" s="215">
        <f t="shared" si="38"/>
        <v>2.0512836836736469E-3</v>
      </c>
      <c r="F77" s="52">
        <f t="shared" si="44"/>
        <v>0.59451518119490687</v>
      </c>
      <c r="H77" s="19">
        <v>438.01999999999992</v>
      </c>
      <c r="I77" s="140">
        <v>768.28300000000002</v>
      </c>
      <c r="J77" s="214">
        <f t="shared" si="39"/>
        <v>1.0612495982638937E-2</v>
      </c>
      <c r="K77" s="215">
        <f t="shared" si="40"/>
        <v>1.7486503195767299E-2</v>
      </c>
      <c r="L77" s="52">
        <f t="shared" si="45"/>
        <v>0.75399068535683333</v>
      </c>
      <c r="N77" s="40">
        <f t="shared" si="35"/>
        <v>22.57951440795917</v>
      </c>
      <c r="O77" s="143">
        <f t="shared" si="35"/>
        <v>24.837805508858143</v>
      </c>
      <c r="P77" s="52">
        <f t="shared" si="47"/>
        <v>0.10001504284356691</v>
      </c>
    </row>
    <row r="78" spans="1:16" ht="20.100000000000001" customHeight="1" x14ac:dyDescent="0.25">
      <c r="A78" s="38" t="s">
        <v>182</v>
      </c>
      <c r="B78" s="19">
        <v>1506.99</v>
      </c>
      <c r="C78" s="140">
        <v>1709.8500000000001</v>
      </c>
      <c r="D78" s="247">
        <f t="shared" si="37"/>
        <v>1.0406061436358116E-2</v>
      </c>
      <c r="E78" s="215">
        <f t="shared" si="38"/>
        <v>1.1339025625660758E-2</v>
      </c>
      <c r="F78" s="52">
        <f t="shared" si="44"/>
        <v>0.13461270479565235</v>
      </c>
      <c r="H78" s="19">
        <v>645.15899999999999</v>
      </c>
      <c r="I78" s="140">
        <v>718.76499999999999</v>
      </c>
      <c r="J78" s="214">
        <f t="shared" si="39"/>
        <v>1.5631129390583434E-2</v>
      </c>
      <c r="K78" s="215">
        <f t="shared" si="40"/>
        <v>1.6359448887331467E-2</v>
      </c>
      <c r="L78" s="52">
        <f t="shared" si="45"/>
        <v>0.11408970501845281</v>
      </c>
      <c r="N78" s="40">
        <f t="shared" si="35"/>
        <v>4.2811100272729083</v>
      </c>
      <c r="O78" s="143">
        <f t="shared" si="35"/>
        <v>4.2036728367985496</v>
      </c>
      <c r="P78" s="52">
        <f t="shared" si="47"/>
        <v>-1.8088110322099487E-2</v>
      </c>
    </row>
    <row r="79" spans="1:16" ht="20.100000000000001" customHeight="1" x14ac:dyDescent="0.25">
      <c r="A79" s="38" t="s">
        <v>180</v>
      </c>
      <c r="B79" s="19"/>
      <c r="C79" s="140">
        <v>2909.5099999999998</v>
      </c>
      <c r="D79" s="247">
        <f t="shared" si="37"/>
        <v>0</v>
      </c>
      <c r="E79" s="215">
        <f t="shared" si="38"/>
        <v>1.9294679912340983E-2</v>
      </c>
      <c r="F79" s="52"/>
      <c r="H79" s="19"/>
      <c r="I79" s="140">
        <v>600.27200000000005</v>
      </c>
      <c r="J79" s="214">
        <f t="shared" si="39"/>
        <v>0</v>
      </c>
      <c r="K79" s="215">
        <f t="shared" si="40"/>
        <v>1.3662489273262102E-2</v>
      </c>
      <c r="L79" s="52"/>
      <c r="N79" s="40"/>
      <c r="O79" s="143">
        <f t="shared" si="35"/>
        <v>2.0631377792136822</v>
      </c>
      <c r="P79" s="52"/>
    </row>
    <row r="80" spans="1:16" ht="20.100000000000001" customHeight="1" x14ac:dyDescent="0.25">
      <c r="A80" s="38" t="s">
        <v>197</v>
      </c>
      <c r="B80" s="19">
        <v>824.57999999999993</v>
      </c>
      <c r="C80" s="140">
        <v>1916.4</v>
      </c>
      <c r="D80" s="247">
        <f t="shared" si="37"/>
        <v>5.6938865813258048E-3</v>
      </c>
      <c r="E80" s="215">
        <f t="shared" si="38"/>
        <v>1.270878071703148E-2</v>
      </c>
      <c r="F80" s="52">
        <f t="shared" si="44"/>
        <v>1.3240922651531692</v>
      </c>
      <c r="H80" s="19">
        <v>156.10100000000003</v>
      </c>
      <c r="I80" s="140">
        <v>580.98100000000011</v>
      </c>
      <c r="J80" s="214">
        <f t="shared" si="39"/>
        <v>3.7820675662890309E-3</v>
      </c>
      <c r="K80" s="215">
        <f t="shared" si="40"/>
        <v>1.3223416518626706E-2</v>
      </c>
      <c r="L80" s="52">
        <f t="shared" si="45"/>
        <v>2.7218275347371255</v>
      </c>
      <c r="N80" s="40">
        <f t="shared" si="35"/>
        <v>1.8930970918528225</v>
      </c>
      <c r="O80" s="143">
        <f t="shared" si="35"/>
        <v>3.0316270089751622</v>
      </c>
      <c r="P80" s="52">
        <f t="shared" si="47"/>
        <v>0.60141126518134969</v>
      </c>
    </row>
    <row r="81" spans="1:16" ht="20.100000000000001" customHeight="1" x14ac:dyDescent="0.25">
      <c r="A81" s="38" t="s">
        <v>186</v>
      </c>
      <c r="B81" s="19">
        <v>1261.8700000000001</v>
      </c>
      <c r="C81" s="140">
        <v>478.97999999999996</v>
      </c>
      <c r="D81" s="247">
        <f t="shared" si="37"/>
        <v>8.7134597739183511E-3</v>
      </c>
      <c r="E81" s="215">
        <f t="shared" si="38"/>
        <v>3.1763993883551123E-3</v>
      </c>
      <c r="F81" s="52">
        <f t="shared" si="44"/>
        <v>-0.62042048705492647</v>
      </c>
      <c r="H81" s="19">
        <v>855.20600000000002</v>
      </c>
      <c r="I81" s="140">
        <v>389.404</v>
      </c>
      <c r="J81" s="214">
        <f t="shared" si="39"/>
        <v>2.0720218801261854E-2</v>
      </c>
      <c r="K81" s="215">
        <f t="shared" si="40"/>
        <v>8.8630287152580076E-3</v>
      </c>
      <c r="L81" s="52">
        <f>(I81-H81)/H81</f>
        <v>-0.54466643124580516</v>
      </c>
      <c r="N81" s="40">
        <f t="shared" si="35"/>
        <v>6.7772908461251946</v>
      </c>
      <c r="O81" s="143">
        <f t="shared" si="35"/>
        <v>8.1298592843124986</v>
      </c>
      <c r="P81" s="52">
        <f>(O81-N81)/N81</f>
        <v>0.19957361560786682</v>
      </c>
    </row>
    <row r="82" spans="1:16" ht="20.100000000000001" customHeight="1" x14ac:dyDescent="0.25">
      <c r="A82" s="38" t="s">
        <v>199</v>
      </c>
      <c r="B82" s="19"/>
      <c r="C82" s="140">
        <v>1336.2600000000002</v>
      </c>
      <c r="D82" s="247">
        <f t="shared" si="37"/>
        <v>0</v>
      </c>
      <c r="E82" s="215">
        <f t="shared" si="38"/>
        <v>8.8615295976521014E-3</v>
      </c>
      <c r="F82" s="52"/>
      <c r="H82" s="19"/>
      <c r="I82" s="140">
        <v>368.02700000000004</v>
      </c>
      <c r="J82" s="214">
        <f t="shared" si="39"/>
        <v>0</v>
      </c>
      <c r="K82" s="215">
        <f t="shared" si="40"/>
        <v>8.3764775631227709E-3</v>
      </c>
      <c r="L82" s="52"/>
      <c r="N82" s="40"/>
      <c r="O82" s="143">
        <f t="shared" si="35"/>
        <v>2.7541571251103827</v>
      </c>
      <c r="P82" s="52"/>
    </row>
    <row r="83" spans="1:16" ht="20.100000000000001" customHeight="1" x14ac:dyDescent="0.25">
      <c r="A83" s="38" t="s">
        <v>198</v>
      </c>
      <c r="B83" s="19">
        <v>528.08000000000004</v>
      </c>
      <c r="C83" s="140">
        <v>1302.3600000000001</v>
      </c>
      <c r="D83" s="247">
        <f t="shared" si="37"/>
        <v>3.6464959444402379E-3</v>
      </c>
      <c r="E83" s="215">
        <f t="shared" si="38"/>
        <v>8.63671866762321E-3</v>
      </c>
      <c r="F83" s="52">
        <f>(C83-B83)/B83</f>
        <v>1.4662172398121498</v>
      </c>
      <c r="H83" s="19">
        <v>171.50199999999998</v>
      </c>
      <c r="I83" s="140">
        <v>347.786</v>
      </c>
      <c r="J83" s="214">
        <f t="shared" si="39"/>
        <v>4.1552081777419822E-3</v>
      </c>
      <c r="K83" s="215">
        <f t="shared" si="40"/>
        <v>7.9157823359922389E-3</v>
      </c>
      <c r="L83" s="52">
        <f>(I83-H83)/H83</f>
        <v>1.0278830567573558</v>
      </c>
      <c r="N83" s="40">
        <f t="shared" si="35"/>
        <v>3.2476518709286468</v>
      </c>
      <c r="O83" s="143">
        <f t="shared" si="35"/>
        <v>2.6704290672317943</v>
      </c>
      <c r="P83" s="52">
        <f>(O83-N83)/N83</f>
        <v>-0.17773543059336563</v>
      </c>
    </row>
    <row r="84" spans="1:16" ht="20.100000000000001" customHeight="1" x14ac:dyDescent="0.25">
      <c r="A84" s="38" t="s">
        <v>203</v>
      </c>
      <c r="B84" s="19">
        <v>1621.4500000000003</v>
      </c>
      <c r="C84" s="140">
        <v>856.2600000000001</v>
      </c>
      <c r="D84" s="247">
        <f t="shared" si="37"/>
        <v>1.1196430179352795E-2</v>
      </c>
      <c r="E84" s="215">
        <f t="shared" si="38"/>
        <v>5.6783659866235523E-3</v>
      </c>
      <c r="F84" s="52">
        <f>(C84-B84)/B84</f>
        <v>-0.47191711122760494</v>
      </c>
      <c r="H84" s="19">
        <v>444.17300000000006</v>
      </c>
      <c r="I84" s="140">
        <v>325.94199999999995</v>
      </c>
      <c r="J84" s="214">
        <f t="shared" si="39"/>
        <v>1.0761572937529534E-2</v>
      </c>
      <c r="K84" s="215">
        <f t="shared" si="40"/>
        <v>7.4186020315883386E-3</v>
      </c>
      <c r="L84" s="52">
        <f>(I84-H84)/H84</f>
        <v>-0.26618232085246085</v>
      </c>
      <c r="N84" s="40">
        <f t="shared" ref="N84:N85" si="48">(H84/B84)*10</f>
        <v>2.7393567485892256</v>
      </c>
      <c r="O84" s="143">
        <f t="shared" ref="O84:O85" si="49">(I84/C84)*10</f>
        <v>3.8065774414313398</v>
      </c>
      <c r="P84" s="52">
        <f t="shared" ref="P84:P85" si="50">(O84-N84)/N84</f>
        <v>0.38958806420220188</v>
      </c>
    </row>
    <row r="85" spans="1:16" ht="20.100000000000001" customHeight="1" x14ac:dyDescent="0.25">
      <c r="A85" s="38" t="s">
        <v>212</v>
      </c>
      <c r="B85" s="19">
        <v>463.74</v>
      </c>
      <c r="C85" s="140">
        <v>1342.9499999999998</v>
      </c>
      <c r="D85" s="247">
        <f t="shared" si="37"/>
        <v>3.2022156288341081E-3</v>
      </c>
      <c r="E85" s="215">
        <f t="shared" si="38"/>
        <v>8.9058949404808088E-3</v>
      </c>
      <c r="F85" s="52">
        <f t="shared" si="44"/>
        <v>1.8959115021348165</v>
      </c>
      <c r="H85" s="19">
        <v>132.28900000000002</v>
      </c>
      <c r="I85" s="140">
        <v>298.72899999999998</v>
      </c>
      <c r="J85" s="214">
        <f t="shared" si="39"/>
        <v>3.2051424159794594E-3</v>
      </c>
      <c r="K85" s="215">
        <f t="shared" si="40"/>
        <v>6.799220616840889E-3</v>
      </c>
      <c r="L85" s="52">
        <f t="shared" si="45"/>
        <v>1.2581544950827352</v>
      </c>
      <c r="N85" s="40">
        <f t="shared" si="48"/>
        <v>2.8526545046793466</v>
      </c>
      <c r="O85" s="143">
        <f t="shared" si="49"/>
        <v>2.224423843032131</v>
      </c>
      <c r="P85" s="52">
        <f t="shared" si="50"/>
        <v>-0.22022669083013682</v>
      </c>
    </row>
    <row r="86" spans="1:16" ht="20.100000000000001" customHeight="1" x14ac:dyDescent="0.25">
      <c r="A86" s="38" t="s">
        <v>200</v>
      </c>
      <c r="B86" s="19">
        <v>780.03</v>
      </c>
      <c r="C86" s="140">
        <v>727.93</v>
      </c>
      <c r="D86" s="247">
        <f t="shared" si="37"/>
        <v>5.3862600960871802E-3</v>
      </c>
      <c r="E86" s="215">
        <f t="shared" si="38"/>
        <v>4.8273339320333564E-3</v>
      </c>
      <c r="F86" s="52">
        <f t="shared" si="44"/>
        <v>-6.6792302860146438E-2</v>
      </c>
      <c r="H86" s="19">
        <v>365.96000000000004</v>
      </c>
      <c r="I86" s="140">
        <v>273.84300000000002</v>
      </c>
      <c r="J86" s="214">
        <f t="shared" si="39"/>
        <v>8.8666020496930426E-3</v>
      </c>
      <c r="K86" s="215">
        <f t="shared" si="40"/>
        <v>6.2328028794578355E-3</v>
      </c>
      <c r="L86" s="52">
        <f t="shared" si="45"/>
        <v>-0.25171330200021863</v>
      </c>
      <c r="N86" s="40">
        <f t="shared" ref="N86:O96" si="51">(H86/B86)*10</f>
        <v>4.6916144250862155</v>
      </c>
      <c r="O86" s="143">
        <f t="shared" si="51"/>
        <v>3.7619413954638503</v>
      </c>
      <c r="P86" s="52">
        <f t="shared" si="47"/>
        <v>-0.19815631579853901</v>
      </c>
    </row>
    <row r="87" spans="1:16" ht="20.100000000000001" customHeight="1" x14ac:dyDescent="0.25">
      <c r="A87" s="38" t="s">
        <v>204</v>
      </c>
      <c r="B87" s="19">
        <v>2908.5700000000011</v>
      </c>
      <c r="C87" s="140">
        <v>1889.14</v>
      </c>
      <c r="D87" s="247">
        <f t="shared" si="37"/>
        <v>2.0084246154220092E-2</v>
      </c>
      <c r="E87" s="215">
        <f t="shared" si="38"/>
        <v>1.2528003550288484E-2</v>
      </c>
      <c r="F87" s="52">
        <f t="shared" si="44"/>
        <v>-0.3504918224419562</v>
      </c>
      <c r="H87" s="19">
        <v>333.56900000000002</v>
      </c>
      <c r="I87" s="140">
        <v>268.22199999999998</v>
      </c>
      <c r="J87" s="214">
        <f t="shared" si="39"/>
        <v>8.0818219999837636E-3</v>
      </c>
      <c r="K87" s="215">
        <f t="shared" si="40"/>
        <v>6.1048661237787316E-3</v>
      </c>
      <c r="L87" s="52">
        <f t="shared" si="45"/>
        <v>-0.1959024969346673</v>
      </c>
      <c r="N87" s="40">
        <f t="shared" ref="N87:N91" si="52">(H87/B87)*10</f>
        <v>1.1468487951123745</v>
      </c>
      <c r="O87" s="143">
        <f t="shared" ref="O87:O91" si="53">(I87/C87)*10</f>
        <v>1.4198100723080342</v>
      </c>
      <c r="P87" s="52">
        <f t="shared" ref="P87:P91" si="54">(O87-N87)/N87</f>
        <v>0.2380098216599805</v>
      </c>
    </row>
    <row r="88" spans="1:16" ht="20.100000000000001" customHeight="1" x14ac:dyDescent="0.25">
      <c r="A88" s="38" t="s">
        <v>202</v>
      </c>
      <c r="B88" s="19">
        <v>105.64</v>
      </c>
      <c r="C88" s="140">
        <v>377.34</v>
      </c>
      <c r="D88" s="247">
        <f t="shared" si="37"/>
        <v>7.2946491359389995E-4</v>
      </c>
      <c r="E88" s="215">
        <f t="shared" si="38"/>
        <v>2.5023644937198172E-3</v>
      </c>
      <c r="F88" s="52">
        <f t="shared" si="44"/>
        <v>2.5719424460431655</v>
      </c>
      <c r="H88" s="19">
        <v>104.589</v>
      </c>
      <c r="I88" s="140">
        <v>254.20099999999996</v>
      </c>
      <c r="J88" s="214">
        <f t="shared" si="39"/>
        <v>2.5340174931012828E-3</v>
      </c>
      <c r="K88" s="215">
        <f t="shared" si="40"/>
        <v>5.7857411902479186E-3</v>
      </c>
      <c r="L88" s="52">
        <f t="shared" ref="L88:L89" si="55">(I88-H88)/H88</f>
        <v>1.430475480213024</v>
      </c>
      <c r="N88" s="40">
        <f t="shared" ref="N88:N89" si="56">(H88/B88)*10</f>
        <v>9.9005111700113595</v>
      </c>
      <c r="O88" s="143">
        <f t="shared" ref="O88:O89" si="57">(I88/C88)*10</f>
        <v>6.7366565961732121</v>
      </c>
      <c r="P88" s="52">
        <f t="shared" ref="P88:P89" si="58">(O88-N88)/N88</f>
        <v>-0.31956476989000937</v>
      </c>
    </row>
    <row r="89" spans="1:16" ht="20.100000000000001" customHeight="1" x14ac:dyDescent="0.25">
      <c r="A89" s="38" t="s">
        <v>201</v>
      </c>
      <c r="B89" s="19">
        <v>5073.3400000000011</v>
      </c>
      <c r="C89" s="140">
        <v>6340.8399999999992</v>
      </c>
      <c r="D89" s="247">
        <f t="shared" si="37"/>
        <v>3.5032407466229432E-2</v>
      </c>
      <c r="E89" s="215">
        <f t="shared" si="38"/>
        <v>4.204985656532137E-2</v>
      </c>
      <c r="F89" s="52">
        <f t="shared" si="44"/>
        <v>0.2498354141453161</v>
      </c>
      <c r="H89" s="19">
        <v>292.43800000000005</v>
      </c>
      <c r="I89" s="140">
        <v>253.73099999999999</v>
      </c>
      <c r="J89" s="214">
        <f t="shared" si="39"/>
        <v>7.085286288687655E-3</v>
      </c>
      <c r="K89" s="215">
        <f t="shared" si="40"/>
        <v>5.7750437564871695E-3</v>
      </c>
      <c r="L89" s="52">
        <f t="shared" si="55"/>
        <v>-0.13235967965859446</v>
      </c>
      <c r="N89" s="40">
        <f t="shared" si="56"/>
        <v>0.57642105595130622</v>
      </c>
      <c r="O89" s="143">
        <f t="shared" si="57"/>
        <v>0.40015360740848221</v>
      </c>
      <c r="P89" s="52">
        <f t="shared" si="58"/>
        <v>-0.30579633884455876</v>
      </c>
    </row>
    <row r="90" spans="1:16" ht="20.100000000000001" customHeight="1" x14ac:dyDescent="0.25">
      <c r="A90" s="38" t="s">
        <v>205</v>
      </c>
      <c r="B90" s="19">
        <v>598.1</v>
      </c>
      <c r="C90" s="140">
        <v>732.74</v>
      </c>
      <c r="D90" s="247">
        <f t="shared" si="37"/>
        <v>4.1299977737647821E-3</v>
      </c>
      <c r="E90" s="215">
        <f t="shared" si="38"/>
        <v>4.859231884052205E-3</v>
      </c>
      <c r="F90" s="52">
        <f t="shared" si="44"/>
        <v>0.22511285738170872</v>
      </c>
      <c r="H90" s="19">
        <v>248.04600000000002</v>
      </c>
      <c r="I90" s="140">
        <v>243.79999999999998</v>
      </c>
      <c r="J90" s="214">
        <f t="shared" si="39"/>
        <v>6.009741971849821E-3</v>
      </c>
      <c r="K90" s="215">
        <f t="shared" si="40"/>
        <v>5.5490092571722485E-3</v>
      </c>
      <c r="L90" s="52">
        <f t="shared" si="45"/>
        <v>-1.7117792667489244E-2</v>
      </c>
      <c r="N90" s="40">
        <f t="shared" si="52"/>
        <v>4.1472329041966223</v>
      </c>
      <c r="O90" s="143">
        <f t="shared" si="53"/>
        <v>3.3272374921527414</v>
      </c>
      <c r="P90" s="52">
        <f t="shared" si="54"/>
        <v>-0.19772109042010158</v>
      </c>
    </row>
    <row r="91" spans="1:16" ht="20.100000000000001" customHeight="1" x14ac:dyDescent="0.25">
      <c r="A91" s="38" t="s">
        <v>210</v>
      </c>
      <c r="B91" s="19">
        <v>183.49</v>
      </c>
      <c r="C91" s="140">
        <v>1100.7299999999998</v>
      </c>
      <c r="D91" s="247">
        <f t="shared" si="37"/>
        <v>1.2670344282028087E-3</v>
      </c>
      <c r="E91" s="215">
        <f t="shared" si="38"/>
        <v>7.2995910032655278E-3</v>
      </c>
      <c r="F91" s="52">
        <f t="shared" si="44"/>
        <v>4.998855523461768</v>
      </c>
      <c r="H91" s="19">
        <v>62.985999999999997</v>
      </c>
      <c r="I91" s="140">
        <v>226.57199999999997</v>
      </c>
      <c r="J91" s="214">
        <f t="shared" si="39"/>
        <v>1.5260460069460211E-3</v>
      </c>
      <c r="K91" s="215">
        <f t="shared" si="40"/>
        <v>5.1568914085973368E-3</v>
      </c>
      <c r="L91" s="52">
        <f t="shared" si="45"/>
        <v>2.5971803257866828</v>
      </c>
      <c r="N91" s="40">
        <f t="shared" si="52"/>
        <v>3.432666630334078</v>
      </c>
      <c r="O91" s="143">
        <f t="shared" si="53"/>
        <v>2.0583794390995069</v>
      </c>
      <c r="P91" s="52">
        <f t="shared" si="54"/>
        <v>-0.40035556587119592</v>
      </c>
    </row>
    <row r="92" spans="1:16" ht="20.100000000000001" customHeight="1" x14ac:dyDescent="0.25">
      <c r="A92" s="38" t="s">
        <v>207</v>
      </c>
      <c r="B92" s="19">
        <v>554.5</v>
      </c>
      <c r="C92" s="140">
        <v>623.84</v>
      </c>
      <c r="D92" s="247">
        <f t="shared" si="37"/>
        <v>3.8289312247994844E-3</v>
      </c>
      <c r="E92" s="215">
        <f t="shared" si="38"/>
        <v>4.1370516398001036E-3</v>
      </c>
      <c r="F92" s="52">
        <f t="shared" si="44"/>
        <v>0.12504959422903522</v>
      </c>
      <c r="H92" s="19">
        <v>232.47200000000007</v>
      </c>
      <c r="I92" s="140">
        <v>220.42299999999997</v>
      </c>
      <c r="J92" s="214">
        <f t="shared" si="39"/>
        <v>5.6324098581709515E-3</v>
      </c>
      <c r="K92" s="215">
        <f t="shared" si="40"/>
        <v>5.0169371103104118E-3</v>
      </c>
      <c r="L92" s="52">
        <f t="shared" si="45"/>
        <v>-5.1829897794143334E-2</v>
      </c>
      <c r="N92" s="40">
        <f t="shared" ref="N92" si="59">(H92/B92)*10</f>
        <v>4.1924616771866559</v>
      </c>
      <c r="O92" s="143">
        <f t="shared" ref="O92" si="60">(I92/C92)*10</f>
        <v>3.5333258527827645</v>
      </c>
      <c r="P92" s="52">
        <f t="shared" ref="P92" si="61">(O92-N92)/N92</f>
        <v>-0.15721928431465196</v>
      </c>
    </row>
    <row r="93" spans="1:16" ht="20.100000000000001" customHeight="1" x14ac:dyDescent="0.25">
      <c r="A93" s="38" t="s">
        <v>208</v>
      </c>
      <c r="B93" s="19">
        <v>175.88</v>
      </c>
      <c r="C93" s="140">
        <v>754.97</v>
      </c>
      <c r="D93" s="247">
        <f t="shared" si="37"/>
        <v>1.2144858860554252E-3</v>
      </c>
      <c r="E93" s="215">
        <f t="shared" si="38"/>
        <v>5.0066521487879649E-3</v>
      </c>
      <c r="F93" s="52">
        <f t="shared" si="44"/>
        <v>3.2925289970434388</v>
      </c>
      <c r="H93" s="19">
        <v>51.977999999999994</v>
      </c>
      <c r="I93" s="140">
        <v>195.43300000000002</v>
      </c>
      <c r="J93" s="214">
        <f t="shared" si="39"/>
        <v>1.2593404780275026E-3</v>
      </c>
      <c r="K93" s="215">
        <f t="shared" si="40"/>
        <v>4.4481522812015763E-3</v>
      </c>
      <c r="L93" s="52">
        <f t="shared" si="45"/>
        <v>2.7599176574704694</v>
      </c>
      <c r="N93" s="40">
        <f t="shared" ref="N93:N94" si="62">(H93/B93)*10</f>
        <v>2.9553104389356379</v>
      </c>
      <c r="O93" s="143">
        <f t="shared" ref="O93:O94" si="63">(I93/C93)*10</f>
        <v>2.5886194153410069</v>
      </c>
      <c r="P93" s="52">
        <f t="shared" ref="P93:P94" si="64">(O93-N93)/N93</f>
        <v>-0.1240786818073487</v>
      </c>
    </row>
    <row r="94" spans="1:16" ht="20.100000000000001" customHeight="1" x14ac:dyDescent="0.25">
      <c r="A94" s="38" t="s">
        <v>206</v>
      </c>
      <c r="B94" s="19">
        <v>423.82999999999993</v>
      </c>
      <c r="C94" s="140">
        <v>198.20000000000002</v>
      </c>
      <c r="D94" s="247">
        <f t="shared" si="37"/>
        <v>2.9266292533936251E-3</v>
      </c>
      <c r="E94" s="215">
        <f t="shared" si="38"/>
        <v>1.3143813077205382E-3</v>
      </c>
      <c r="F94" s="52">
        <f t="shared" si="44"/>
        <v>-0.53235967251020444</v>
      </c>
      <c r="H94" s="19">
        <v>244.18199999999999</v>
      </c>
      <c r="I94" s="140">
        <v>172.69300000000001</v>
      </c>
      <c r="J94" s="214">
        <f t="shared" si="39"/>
        <v>5.9161236793587998E-3</v>
      </c>
      <c r="K94" s="215">
        <f t="shared" si="40"/>
        <v>3.9305785711601614E-3</v>
      </c>
      <c r="L94" s="52">
        <f t="shared" si="45"/>
        <v>-0.29276932779647957</v>
      </c>
      <c r="N94" s="40">
        <f t="shared" si="62"/>
        <v>5.7613193969280143</v>
      </c>
      <c r="O94" s="143">
        <f t="shared" si="63"/>
        <v>8.7130676084762868</v>
      </c>
      <c r="P94" s="52">
        <f t="shared" si="64"/>
        <v>0.51233892936436931</v>
      </c>
    </row>
    <row r="95" spans="1:16" ht="20.100000000000001" customHeight="1" thickBot="1" x14ac:dyDescent="0.3">
      <c r="A95" s="8" t="s">
        <v>17</v>
      </c>
      <c r="B95" s="19">
        <f>B96-SUM(B68:B94)</f>
        <v>6292.7600000000966</v>
      </c>
      <c r="C95" s="140">
        <f>C96-SUM(C68:C94)</f>
        <v>5736.7699999999895</v>
      </c>
      <c r="D95" s="247">
        <f t="shared" si="37"/>
        <v>4.3452741666671908E-2</v>
      </c>
      <c r="E95" s="215">
        <f t="shared" si="38"/>
        <v>3.8043911476750444E-2</v>
      </c>
      <c r="F95" s="52">
        <f t="shared" si="44"/>
        <v>-8.8353917835750695E-2</v>
      </c>
      <c r="H95" s="19">
        <f>H96-SUM(H68:H94)</f>
        <v>1936.5400000000081</v>
      </c>
      <c r="I95" s="140">
        <f>I96-SUM(I68:I94)</f>
        <v>1516.930999999975</v>
      </c>
      <c r="J95" s="214">
        <f t="shared" si="39"/>
        <v>4.6919142893520151E-2</v>
      </c>
      <c r="K95" s="215">
        <f t="shared" si="40"/>
        <v>3.4526104025805651E-2</v>
      </c>
      <c r="L95" s="52">
        <f t="shared" si="45"/>
        <v>-0.21667974841729651</v>
      </c>
      <c r="N95" s="40">
        <f t="shared" si="51"/>
        <v>3.0774095945181101</v>
      </c>
      <c r="O95" s="143">
        <f t="shared" si="51"/>
        <v>2.6442248861292637</v>
      </c>
      <c r="P95" s="52">
        <f t="shared" si="47"/>
        <v>-0.14076277306748264</v>
      </c>
    </row>
    <row r="96" spans="1:16" s="1" customFormat="1" ht="26.25" customHeight="1" thickBot="1" x14ac:dyDescent="0.3">
      <c r="A96" s="12" t="s">
        <v>18</v>
      </c>
      <c r="B96" s="17">
        <v>144818.4800000001</v>
      </c>
      <c r="C96" s="145">
        <v>150793.37999999998</v>
      </c>
      <c r="D96" s="243">
        <f>SUM(D68:D95)</f>
        <v>1.0000000000000002</v>
      </c>
      <c r="E96" s="244">
        <f>SUM(E68:E95)</f>
        <v>1</v>
      </c>
      <c r="F96" s="57">
        <f t="shared" si="44"/>
        <v>4.1257856041576141E-2</v>
      </c>
      <c r="H96" s="17">
        <v>41273.985000000015</v>
      </c>
      <c r="I96" s="145">
        <v>43935.770999999993</v>
      </c>
      <c r="J96" s="269">
        <f>SUM(J68:J95)</f>
        <v>0.99999999999999978</v>
      </c>
      <c r="K96" s="243">
        <f>SUM(K68:K95)</f>
        <v>0.99999999999999944</v>
      </c>
      <c r="L96" s="57">
        <f t="shared" si="45"/>
        <v>6.4490647074664037E-2</v>
      </c>
      <c r="N96" s="37">
        <f t="shared" si="51"/>
        <v>2.8500495931182259</v>
      </c>
      <c r="O96" s="150">
        <f t="shared" si="51"/>
        <v>2.91364057228507</v>
      </c>
      <c r="P96" s="57">
        <f t="shared" si="47"/>
        <v>2.2312236011749358E-2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conditionalFormatting sqref="Q7:Q33">
    <cfRule type="cellIs" dxfId="1" priority="2" operator="greaterThan">
      <formula>0</formula>
    </cfRule>
    <cfRule type="cellIs" dxfId="0" priority="3" operator="lessThan">
      <formula>0</formula>
    </cfRule>
  </conditionalFormatting>
  <printOptions horizontalCentered="1"/>
  <pageMargins left="0.31496062992125984" right="0.31496062992125984" top="0.35433070866141736" bottom="0.35433070866141736" header="0.31496062992125984" footer="0.31496062992125984"/>
  <pageSetup paperSize="9" scale="82" fitToHeight="3" orientation="landscape" r:id="rId1"/>
  <ignoredErrors>
    <ignoredError sqref="J68:K95 D68:E95" evalError="1"/>
    <ignoredError sqref="B32:C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FA09AE60-B460-4754-A6B9-C5CE5A5AC6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F39:F62 F68:F96</xm:sqref>
        </x14:conditionalFormatting>
        <x14:conditionalFormatting xmlns:xm="http://schemas.microsoft.com/office/excel/2006/main">
          <x14:cfRule type="iconSet" priority="5" id="{E82507B9-E11F-45CA-B284-BEC1B3235BB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L7:L33 L39:L62 L68:L96</xm:sqref>
        </x14:conditionalFormatting>
        <x14:conditionalFormatting xmlns:xm="http://schemas.microsoft.com/office/excel/2006/main">
          <x14:cfRule type="iconSet" priority="1" id="{1DAB83E1-3B4B-4484-9DCA-A3BD5509E64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P39:P62 P68:P96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lha8">
    <pageSetUpPr fitToPage="1"/>
  </sheetPr>
  <dimension ref="A1:S19"/>
  <sheetViews>
    <sheetView showGridLines="0" topLeftCell="A6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132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104</v>
      </c>
      <c r="H4" s="341"/>
      <c r="I4" s="130" t="s">
        <v>0</v>
      </c>
      <c r="K4" s="342" t="s">
        <v>19</v>
      </c>
      <c r="L4" s="346"/>
      <c r="M4" s="341" t="s">
        <v>104</v>
      </c>
      <c r="N4" s="341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152</v>
      </c>
      <c r="F5" s="339"/>
      <c r="G5" s="343" t="str">
        <f>E5</f>
        <v>jan-mar</v>
      </c>
      <c r="H5" s="343"/>
      <c r="I5" s="131" t="s">
        <v>151</v>
      </c>
      <c r="K5" s="338" t="str">
        <f>E5</f>
        <v>jan-mar</v>
      </c>
      <c r="L5" s="339"/>
      <c r="M5" s="350" t="str">
        <f>E5</f>
        <v>jan-mar</v>
      </c>
      <c r="N5" s="345"/>
      <c r="O5" s="131" t="str">
        <f>I5</f>
        <v>2023/2022</v>
      </c>
      <c r="Q5" s="338" t="str">
        <f>E5</f>
        <v>jan-mar</v>
      </c>
      <c r="R5" s="339"/>
      <c r="S5" s="131" t="str">
        <f>O5</f>
        <v>2023/2022</v>
      </c>
    </row>
    <row r="6" spans="1:19" ht="15.75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233907.00999999995</v>
      </c>
      <c r="F7" s="145">
        <v>217645.31999999983</v>
      </c>
      <c r="G7" s="243">
        <f>E7/E15</f>
        <v>0.38515335452837274</v>
      </c>
      <c r="H7" s="244">
        <f>F7/F15</f>
        <v>0.36437809367043783</v>
      </c>
      <c r="I7" s="164">
        <f t="shared" ref="I7:I18" si="0">(F7-E7)/E7</f>
        <v>-6.9522029288477172E-2</v>
      </c>
      <c r="J7" s="1"/>
      <c r="K7" s="17">
        <v>49054.915999999997</v>
      </c>
      <c r="L7" s="145">
        <v>48366.073999999964</v>
      </c>
      <c r="M7" s="243">
        <f>K7/K15</f>
        <v>0.36376011664369462</v>
      </c>
      <c r="N7" s="244">
        <f>L7/L15</f>
        <v>0.34833064203203778</v>
      </c>
      <c r="O7" s="164">
        <f t="shared" ref="O7:O18" si="1">(L7-K7)/K7</f>
        <v>-1.4042262349405171E-2</v>
      </c>
      <c r="P7" s="1"/>
      <c r="Q7" s="187">
        <f t="shared" ref="Q7:Q18" si="2">(K7/E7)*10</f>
        <v>2.097197343508431</v>
      </c>
      <c r="R7" s="188">
        <f t="shared" ref="R7:R18" si="3">(L7/F7)*10</f>
        <v>2.2222427755395797</v>
      </c>
      <c r="S7" s="55">
        <f>(R7-Q7)/Q7</f>
        <v>5.962501927546715E-2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159002.55999999994</v>
      </c>
      <c r="F8" s="181">
        <v>153617.70999999985</v>
      </c>
      <c r="G8" s="245">
        <f>E8/E7</f>
        <v>0.67976825491463455</v>
      </c>
      <c r="H8" s="246">
        <f>F8/F7</f>
        <v>0.70581673890345986</v>
      </c>
      <c r="I8" s="206">
        <f t="shared" si="0"/>
        <v>-3.3866435861159061E-2</v>
      </c>
      <c r="K8" s="180">
        <v>40010.773000000001</v>
      </c>
      <c r="L8" s="181">
        <v>40455.788999999968</v>
      </c>
      <c r="M8" s="250">
        <f>K8/K7</f>
        <v>0.81563228036105506</v>
      </c>
      <c r="N8" s="246">
        <f>L8/L7</f>
        <v>0.83644971886698927</v>
      </c>
      <c r="O8" s="207">
        <f t="shared" si="1"/>
        <v>1.1122404458418408E-2</v>
      </c>
      <c r="Q8" s="189">
        <f t="shared" si="2"/>
        <v>2.5163603026265751</v>
      </c>
      <c r="R8" s="190">
        <f t="shared" si="3"/>
        <v>2.6335367842679078</v>
      </c>
      <c r="S8" s="182">
        <f t="shared" ref="S8:S18" si="4">(R8-Q8)/Q8</f>
        <v>4.6565860031659231E-2</v>
      </c>
    </row>
    <row r="9" spans="1:19" ht="24" customHeight="1" x14ac:dyDescent="0.25">
      <c r="A9" s="8"/>
      <c r="B9" t="s">
        <v>37</v>
      </c>
      <c r="E9" s="19">
        <v>53984.780000000006</v>
      </c>
      <c r="F9" s="140">
        <v>42822.77</v>
      </c>
      <c r="G9" s="247">
        <f>E9/E7</f>
        <v>0.23079590474864356</v>
      </c>
      <c r="H9" s="215">
        <f>F9/F7</f>
        <v>0.19675483947920419</v>
      </c>
      <c r="I9" s="182">
        <f t="shared" si="0"/>
        <v>-0.20676216518804019</v>
      </c>
      <c r="K9" s="19">
        <v>7457.2800000000016</v>
      </c>
      <c r="L9" s="140">
        <v>6169.4379999999974</v>
      </c>
      <c r="M9" s="247">
        <f>K9/K7</f>
        <v>0.15201901477111901</v>
      </c>
      <c r="N9" s="215">
        <f>L9/L7</f>
        <v>0.12755713850166961</v>
      </c>
      <c r="O9" s="182">
        <f t="shared" si="1"/>
        <v>-0.17269594275660882</v>
      </c>
      <c r="Q9" s="189">
        <f t="shared" si="2"/>
        <v>1.381367118658259</v>
      </c>
      <c r="R9" s="190">
        <f t="shared" si="3"/>
        <v>1.4406910155508386</v>
      </c>
      <c r="S9" s="182">
        <f t="shared" si="4"/>
        <v>4.2945786164507574E-2</v>
      </c>
    </row>
    <row r="10" spans="1:19" ht="24" customHeight="1" thickBot="1" x14ac:dyDescent="0.3">
      <c r="A10" s="8"/>
      <c r="B10" t="s">
        <v>36</v>
      </c>
      <c r="E10" s="19">
        <v>20919.669999999998</v>
      </c>
      <c r="F10" s="140">
        <v>21204.839999999997</v>
      </c>
      <c r="G10" s="247">
        <f>E10/E7</f>
        <v>8.9435840336721861E-2</v>
      </c>
      <c r="H10" s="215">
        <f>F10/F7</f>
        <v>9.7428421617336003E-2</v>
      </c>
      <c r="I10" s="186">
        <f t="shared" si="0"/>
        <v>1.3631668185970346E-2</v>
      </c>
      <c r="K10" s="19">
        <v>1586.8629999999998</v>
      </c>
      <c r="L10" s="140">
        <v>1740.847</v>
      </c>
      <c r="M10" s="247">
        <f>K10/K7</f>
        <v>3.2348704867826088E-2</v>
      </c>
      <c r="N10" s="215">
        <f>L10/L7</f>
        <v>3.5993142631341159E-2</v>
      </c>
      <c r="O10" s="209">
        <f t="shared" si="1"/>
        <v>9.7036732219479671E-2</v>
      </c>
      <c r="Q10" s="189">
        <f t="shared" si="2"/>
        <v>0.75855068459492903</v>
      </c>
      <c r="R10" s="190">
        <f t="shared" si="3"/>
        <v>0.82096681700970164</v>
      </c>
      <c r="S10" s="182">
        <f t="shared" si="4"/>
        <v>8.2283403973332697E-2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373401.75999999995</v>
      </c>
      <c r="F11" s="145">
        <v>379660.95000000019</v>
      </c>
      <c r="G11" s="243">
        <f>E11/E15</f>
        <v>0.61484664547162726</v>
      </c>
      <c r="H11" s="244">
        <f>F11/F15</f>
        <v>0.63562190632956217</v>
      </c>
      <c r="I11" s="164">
        <f t="shared" si="0"/>
        <v>1.6762615152109181E-2</v>
      </c>
      <c r="J11" s="1"/>
      <c r="K11" s="17">
        <v>85800.208999999944</v>
      </c>
      <c r="L11" s="145">
        <v>90484.971999999922</v>
      </c>
      <c r="M11" s="243">
        <f>K11/K15</f>
        <v>0.63623988335630532</v>
      </c>
      <c r="N11" s="244">
        <f>L11/L15</f>
        <v>0.65166935796796244</v>
      </c>
      <c r="O11" s="164">
        <f t="shared" si="1"/>
        <v>5.460083436393471E-2</v>
      </c>
      <c r="Q11" s="191">
        <f t="shared" si="2"/>
        <v>2.297798730247012</v>
      </c>
      <c r="R11" s="192">
        <f t="shared" si="3"/>
        <v>2.383309950628314</v>
      </c>
      <c r="S11" s="57">
        <f t="shared" si="4"/>
        <v>3.7214408405608954E-2</v>
      </c>
    </row>
    <row r="12" spans="1:19" s="3" customFormat="1" ht="24" customHeight="1" x14ac:dyDescent="0.25">
      <c r="A12" s="46"/>
      <c r="B12" s="3" t="s">
        <v>33</v>
      </c>
      <c r="E12" s="31">
        <v>270097.19</v>
      </c>
      <c r="F12" s="141">
        <v>272561.0300000002</v>
      </c>
      <c r="G12" s="247">
        <f>E12/E11</f>
        <v>0.72334203780935591</v>
      </c>
      <c r="H12" s="215">
        <f>F12/F11</f>
        <v>0.71790641097010388</v>
      </c>
      <c r="I12" s="206">
        <f t="shared" si="0"/>
        <v>9.1220497332837863E-3</v>
      </c>
      <c r="K12" s="31">
        <v>75557.906999999934</v>
      </c>
      <c r="L12" s="141">
        <v>78709.132999999914</v>
      </c>
      <c r="M12" s="247">
        <f>K12/K11</f>
        <v>0.8806261415983262</v>
      </c>
      <c r="N12" s="215">
        <f>L12/L11</f>
        <v>0.86985862138521719</v>
      </c>
      <c r="O12" s="206">
        <f t="shared" si="1"/>
        <v>4.170610496132434E-2</v>
      </c>
      <c r="Q12" s="189">
        <f t="shared" si="2"/>
        <v>2.7974340273588161</v>
      </c>
      <c r="R12" s="190">
        <f t="shared" si="3"/>
        <v>2.8877617977889161</v>
      </c>
      <c r="S12" s="182">
        <f t="shared" si="4"/>
        <v>3.2289508723600722E-2</v>
      </c>
    </row>
    <row r="13" spans="1:19" ht="24" customHeight="1" x14ac:dyDescent="0.25">
      <c r="A13" s="8"/>
      <c r="B13" s="3" t="s">
        <v>37</v>
      </c>
      <c r="D13" s="3"/>
      <c r="E13" s="19">
        <v>39582.969999999958</v>
      </c>
      <c r="F13" s="140">
        <v>34895.24</v>
      </c>
      <c r="G13" s="247">
        <f>E13/E11</f>
        <v>0.10600638304436477</v>
      </c>
      <c r="H13" s="215">
        <f>F13/F11</f>
        <v>9.1911585850480496E-2</v>
      </c>
      <c r="I13" s="182">
        <f t="shared" si="0"/>
        <v>-0.11842795020181569</v>
      </c>
      <c r="K13" s="19">
        <v>4413.7750000000024</v>
      </c>
      <c r="L13" s="140">
        <v>4096.0230000000001</v>
      </c>
      <c r="M13" s="247">
        <f>K13/K11</f>
        <v>5.1442473759009205E-2</v>
      </c>
      <c r="N13" s="215">
        <f>L13/L11</f>
        <v>4.52674395478622E-2</v>
      </c>
      <c r="O13" s="182">
        <f t="shared" si="1"/>
        <v>-7.1990982775515758E-2</v>
      </c>
      <c r="Q13" s="189">
        <f t="shared" si="2"/>
        <v>1.1150691825297616</v>
      </c>
      <c r="R13" s="190">
        <f t="shared" si="3"/>
        <v>1.1738056537223991</v>
      </c>
      <c r="S13" s="182">
        <f t="shared" si="4"/>
        <v>5.2675181157264002E-2</v>
      </c>
    </row>
    <row r="14" spans="1:19" ht="24" customHeight="1" thickBot="1" x14ac:dyDescent="0.3">
      <c r="A14" s="8"/>
      <c r="B14" t="s">
        <v>36</v>
      </c>
      <c r="E14" s="19">
        <v>63721.599999999999</v>
      </c>
      <c r="F14" s="140">
        <v>72204.679999999978</v>
      </c>
      <c r="G14" s="247">
        <f>E14/E11</f>
        <v>0.17065157914627935</v>
      </c>
      <c r="H14" s="215">
        <f>F14/F11</f>
        <v>0.19018200317941558</v>
      </c>
      <c r="I14" s="186">
        <f t="shared" si="0"/>
        <v>0.13312722844372993</v>
      </c>
      <c r="K14" s="19">
        <v>5828.5269999999982</v>
      </c>
      <c r="L14" s="140">
        <v>7679.8159999999998</v>
      </c>
      <c r="M14" s="247">
        <f>K14/K11</f>
        <v>6.7931384642664475E-2</v>
      </c>
      <c r="N14" s="215">
        <f>L14/L11</f>
        <v>8.4873939066920492E-2</v>
      </c>
      <c r="O14" s="209">
        <f t="shared" si="1"/>
        <v>0.31762553386130016</v>
      </c>
      <c r="Q14" s="189">
        <f t="shared" si="2"/>
        <v>0.91468622884547757</v>
      </c>
      <c r="R14" s="190">
        <f t="shared" si="3"/>
        <v>1.0636174829664784</v>
      </c>
      <c r="S14" s="182">
        <f t="shared" si="4"/>
        <v>0.16282223283167033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607308.7699999999</v>
      </c>
      <c r="F15" s="145">
        <v>597306.27</v>
      </c>
      <c r="G15" s="243">
        <f>G7+G11</f>
        <v>1</v>
      </c>
      <c r="H15" s="244">
        <f>H7+H11</f>
        <v>1</v>
      </c>
      <c r="I15" s="164">
        <f t="shared" si="0"/>
        <v>-1.647020509847056E-2</v>
      </c>
      <c r="J15" s="1"/>
      <c r="K15" s="17">
        <v>134855.12499999994</v>
      </c>
      <c r="L15" s="145">
        <v>138851.04599999986</v>
      </c>
      <c r="M15" s="243">
        <f>M7+M11</f>
        <v>1</v>
      </c>
      <c r="N15" s="244">
        <f>N7+N11</f>
        <v>1.0000000000000002</v>
      </c>
      <c r="O15" s="164">
        <f t="shared" si="1"/>
        <v>2.9631213496705569E-2</v>
      </c>
      <c r="Q15" s="191">
        <f t="shared" si="2"/>
        <v>2.2205364332216044</v>
      </c>
      <c r="R15" s="192">
        <f t="shared" si="3"/>
        <v>2.3246206004165977</v>
      </c>
      <c r="S15" s="57">
        <f t="shared" si="4"/>
        <v>4.6873433661246251E-2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429099.74999999994</v>
      </c>
      <c r="F16" s="181">
        <f t="shared" ref="F16:F17" si="5">F8+F12</f>
        <v>426178.74000000005</v>
      </c>
      <c r="G16" s="245">
        <f>E16/E15</f>
        <v>0.70655944915796298</v>
      </c>
      <c r="H16" s="246">
        <f>F16/F15</f>
        <v>0.7135011993093594</v>
      </c>
      <c r="I16" s="207">
        <f t="shared" si="0"/>
        <v>-6.807298303016707E-3</v>
      </c>
      <c r="J16" s="3"/>
      <c r="K16" s="180">
        <f t="shared" ref="K16:L18" si="6">K8+K12</f>
        <v>115568.67999999993</v>
      </c>
      <c r="L16" s="181">
        <f t="shared" si="6"/>
        <v>119164.92199999987</v>
      </c>
      <c r="M16" s="250">
        <f>K16/K15</f>
        <v>0.8569839670535323</v>
      </c>
      <c r="N16" s="246">
        <f>L16/L15</f>
        <v>0.85822127692145722</v>
      </c>
      <c r="O16" s="207">
        <f t="shared" si="1"/>
        <v>3.111779073707463E-2</v>
      </c>
      <c r="P16" s="3"/>
      <c r="Q16" s="189">
        <f t="shared" si="2"/>
        <v>2.6932823894677158</v>
      </c>
      <c r="R16" s="190">
        <f t="shared" si="3"/>
        <v>2.796125447271252</v>
      </c>
      <c r="S16" s="182">
        <f t="shared" si="4"/>
        <v>3.8185025902115477E-2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93567.749999999971</v>
      </c>
      <c r="F17" s="140">
        <f t="shared" si="5"/>
        <v>77718.009999999995</v>
      </c>
      <c r="G17" s="248">
        <f>E17/E15</f>
        <v>0.15406948593875894</v>
      </c>
      <c r="H17" s="215">
        <f>F17/F15</f>
        <v>0.13011417074192105</v>
      </c>
      <c r="I17" s="182">
        <f t="shared" si="0"/>
        <v>-0.1693931937018896</v>
      </c>
      <c r="K17" s="19">
        <f t="shared" si="6"/>
        <v>11871.055000000004</v>
      </c>
      <c r="L17" s="140">
        <f t="shared" si="6"/>
        <v>10265.460999999998</v>
      </c>
      <c r="M17" s="247">
        <f>K17/K15</f>
        <v>8.8028208049193604E-2</v>
      </c>
      <c r="N17" s="215">
        <f>L17/L15</f>
        <v>7.3931463217065063E-2</v>
      </c>
      <c r="O17" s="182">
        <f t="shared" si="1"/>
        <v>-0.13525284820936354</v>
      </c>
      <c r="Q17" s="189">
        <f t="shared" si="2"/>
        <v>1.2687122432675797</v>
      </c>
      <c r="R17" s="190">
        <f t="shared" si="3"/>
        <v>1.3208599911397625</v>
      </c>
      <c r="S17" s="182">
        <f t="shared" si="4"/>
        <v>4.1102896380881299E-2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84641.26999999999</v>
      </c>
      <c r="F18" s="142">
        <f>F10+F14</f>
        <v>93409.519999999975</v>
      </c>
      <c r="G18" s="249">
        <f>E18/E15</f>
        <v>0.13937106490327811</v>
      </c>
      <c r="H18" s="221">
        <f>F18/F15</f>
        <v>0.15638462994871957</v>
      </c>
      <c r="I18" s="208">
        <f t="shared" si="0"/>
        <v>0.10359308172006382</v>
      </c>
      <c r="K18" s="21">
        <f t="shared" si="6"/>
        <v>7415.3899999999976</v>
      </c>
      <c r="L18" s="142">
        <f t="shared" si="6"/>
        <v>9420.6630000000005</v>
      </c>
      <c r="M18" s="249">
        <f>K18/K15</f>
        <v>5.4987824897274024E-2</v>
      </c>
      <c r="N18" s="221">
        <f>L18/L15</f>
        <v>6.7847259861477813E-2</v>
      </c>
      <c r="O18" s="208">
        <f t="shared" si="1"/>
        <v>0.270420436416696</v>
      </c>
      <c r="Q18" s="193">
        <f t="shared" si="2"/>
        <v>0.8760962589526361</v>
      </c>
      <c r="R18" s="194">
        <f t="shared" si="3"/>
        <v>1.0085334985127856</v>
      </c>
      <c r="S18" s="186">
        <f t="shared" si="4"/>
        <v>0.15116745244235702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3" id="{F3E484C1-802D-4598-839B-71A17A749F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4" id="{79E16714-05A7-47AD-8277-E178561D37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6585B2EE-F035-4D35-881D-9C1617E684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lha9">
    <pageSetUpPr fitToPage="1"/>
  </sheetPr>
  <dimension ref="A1:P96"/>
  <sheetViews>
    <sheetView showGridLines="0" topLeftCell="A9" workbookViewId="0">
      <selection activeCell="H96" sqref="H96:I96"/>
    </sheetView>
  </sheetViews>
  <sheetFormatPr defaultRowHeight="15" x14ac:dyDescent="0.25"/>
  <cols>
    <col min="1" max="1" width="32.85546875" customWidth="1"/>
    <col min="2" max="2" width="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133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F5</f>
        <v>2023/2022</v>
      </c>
    </row>
    <row r="6" spans="1:16" ht="19.5" customHeight="1" thickBot="1" x14ac:dyDescent="0.3">
      <c r="A6" s="35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162</v>
      </c>
      <c r="B7" s="39">
        <v>53076.32999999998</v>
      </c>
      <c r="C7" s="147">
        <v>49731.12999999999</v>
      </c>
      <c r="D7" s="247">
        <f>B7/$B$33</f>
        <v>8.739595510863446E-2</v>
      </c>
      <c r="E7" s="246">
        <f>C7/$C$33</f>
        <v>8.3259012164730833E-2</v>
      </c>
      <c r="F7" s="52">
        <f>(C7-B7)/B7</f>
        <v>-6.3026211495783357E-2</v>
      </c>
      <c r="H7" s="39">
        <v>15256.548000000001</v>
      </c>
      <c r="I7" s="147">
        <v>15859.924000000001</v>
      </c>
      <c r="J7" s="247">
        <f>H7/$H$33</f>
        <v>0.11313287500196968</v>
      </c>
      <c r="K7" s="246">
        <f>I7/$I$33</f>
        <v>0.11422257488791265</v>
      </c>
      <c r="L7" s="52">
        <f>(I7-H7)/H7</f>
        <v>3.954865805816625E-2</v>
      </c>
      <c r="N7" s="27">
        <f t="shared" ref="N7:N33" si="0">(H7/B7)*10</f>
        <v>2.8744542058578664</v>
      </c>
      <c r="O7" s="151">
        <f t="shared" ref="O7:O33" si="1">(I7/C7)*10</f>
        <v>3.1891340494374458</v>
      </c>
      <c r="P7" s="61">
        <f>(O7-N7)/N7</f>
        <v>0.10947464146003497</v>
      </c>
    </row>
    <row r="8" spans="1:16" ht="20.100000000000001" customHeight="1" x14ac:dyDescent="0.25">
      <c r="A8" s="8" t="s">
        <v>164</v>
      </c>
      <c r="B8" s="19">
        <v>46624.209999999992</v>
      </c>
      <c r="C8" s="140">
        <v>45650.439999999995</v>
      </c>
      <c r="D8" s="247">
        <f t="shared" ref="D8:D32" si="2">B8/$B$33</f>
        <v>7.6771837166125595E-2</v>
      </c>
      <c r="E8" s="215">
        <f t="shared" ref="E8:E32" si="3">C8/$C$33</f>
        <v>7.6427190359143568E-2</v>
      </c>
      <c r="F8" s="52">
        <f t="shared" ref="F8:F33" si="4">(C8-B8)/B8</f>
        <v>-2.0885501330746344E-2</v>
      </c>
      <c r="H8" s="19">
        <v>12969.714</v>
      </c>
      <c r="I8" s="140">
        <v>14116.319999999996</v>
      </c>
      <c r="J8" s="247">
        <f t="shared" ref="J8:J32" si="5">H8/$H$33</f>
        <v>9.6175165756585052E-2</v>
      </c>
      <c r="K8" s="215">
        <f t="shared" ref="K8:K32" si="6">I8/$I$33</f>
        <v>0.1016652045962981</v>
      </c>
      <c r="L8" s="52">
        <f t="shared" ref="L8:L33" si="7">(I8-H8)/H8</f>
        <v>8.8406421298110049E-2</v>
      </c>
      <c r="N8" s="27">
        <f t="shared" si="0"/>
        <v>2.781755229740086</v>
      </c>
      <c r="O8" s="152">
        <f t="shared" si="1"/>
        <v>3.0922637328358715</v>
      </c>
      <c r="P8" s="52">
        <f t="shared" ref="P8:P71" si="8">(O8-N8)/N8</f>
        <v>0.11162322974217898</v>
      </c>
    </row>
    <row r="9" spans="1:16" ht="20.100000000000001" customHeight="1" x14ac:dyDescent="0.25">
      <c r="A9" s="8" t="s">
        <v>166</v>
      </c>
      <c r="B9" s="19">
        <v>76797.289999999979</v>
      </c>
      <c r="C9" s="140">
        <v>89574.549999999974</v>
      </c>
      <c r="D9" s="247">
        <f t="shared" si="2"/>
        <v>0.12645509795618468</v>
      </c>
      <c r="E9" s="215">
        <f t="shared" si="3"/>
        <v>0.14996418838864689</v>
      </c>
      <c r="F9" s="52">
        <f t="shared" si="4"/>
        <v>0.16637644375211674</v>
      </c>
      <c r="H9" s="19">
        <v>9105.473</v>
      </c>
      <c r="I9" s="140">
        <v>12010.433999999996</v>
      </c>
      <c r="J9" s="247">
        <f t="shared" si="5"/>
        <v>6.7520407548470981E-2</v>
      </c>
      <c r="K9" s="215">
        <f t="shared" si="6"/>
        <v>8.6498692995081922E-2</v>
      </c>
      <c r="L9" s="52">
        <f t="shared" si="7"/>
        <v>0.31903460698856562</v>
      </c>
      <c r="N9" s="27">
        <f t="shared" si="0"/>
        <v>1.1856503009416091</v>
      </c>
      <c r="O9" s="152">
        <f t="shared" si="1"/>
        <v>1.3408310731117266</v>
      </c>
      <c r="P9" s="52">
        <f t="shared" si="8"/>
        <v>0.13088241283865693</v>
      </c>
    </row>
    <row r="10" spans="1:16" ht="20.100000000000001" customHeight="1" x14ac:dyDescent="0.25">
      <c r="A10" s="8" t="s">
        <v>167</v>
      </c>
      <c r="B10" s="19">
        <v>34220.57</v>
      </c>
      <c r="C10" s="140">
        <v>27915.06</v>
      </c>
      <c r="D10" s="247">
        <f t="shared" si="2"/>
        <v>5.6347893675238736E-2</v>
      </c>
      <c r="E10" s="215">
        <f t="shared" si="3"/>
        <v>4.6734918754494252E-2</v>
      </c>
      <c r="F10" s="52">
        <f t="shared" si="4"/>
        <v>-0.18426081155281746</v>
      </c>
      <c r="H10" s="19">
        <v>11736.332999999999</v>
      </c>
      <c r="I10" s="140">
        <v>9824.5430000000015</v>
      </c>
      <c r="J10" s="247">
        <f t="shared" si="5"/>
        <v>8.7029195219684802E-2</v>
      </c>
      <c r="K10" s="215">
        <f t="shared" si="6"/>
        <v>7.0755988399251984E-2</v>
      </c>
      <c r="L10" s="52">
        <f t="shared" si="7"/>
        <v>-0.16289500306441521</v>
      </c>
      <c r="N10" s="27">
        <f t="shared" si="0"/>
        <v>3.4296135336144311</v>
      </c>
      <c r="O10" s="152">
        <f t="shared" si="1"/>
        <v>3.5194418353390611</v>
      </c>
      <c r="P10" s="52">
        <f t="shared" si="8"/>
        <v>2.619196036060685E-2</v>
      </c>
    </row>
    <row r="11" spans="1:16" ht="20.100000000000001" customHeight="1" x14ac:dyDescent="0.25">
      <c r="A11" s="8" t="s">
        <v>165</v>
      </c>
      <c r="B11" s="19">
        <v>38641.649999999987</v>
      </c>
      <c r="C11" s="140">
        <v>35629.699999999997</v>
      </c>
      <c r="D11" s="247">
        <f t="shared" si="2"/>
        <v>6.3627683163541351E-2</v>
      </c>
      <c r="E11" s="215">
        <f t="shared" si="3"/>
        <v>5.9650637854513064E-2</v>
      </c>
      <c r="F11" s="52">
        <f t="shared" si="4"/>
        <v>-7.7945688137022892E-2</v>
      </c>
      <c r="H11" s="19">
        <v>9667.6260000000002</v>
      </c>
      <c r="I11" s="140">
        <v>9622.6429999999982</v>
      </c>
      <c r="J11" s="247">
        <f t="shared" si="5"/>
        <v>7.1688977337717036E-2</v>
      </c>
      <c r="K11" s="215">
        <f t="shared" si="6"/>
        <v>6.9301912208857258E-2</v>
      </c>
      <c r="L11" s="52">
        <f t="shared" si="7"/>
        <v>-4.6529520277265582E-3</v>
      </c>
      <c r="N11" s="27">
        <f t="shared" si="0"/>
        <v>2.5018667681116109</v>
      </c>
      <c r="O11" s="152">
        <f t="shared" si="1"/>
        <v>2.7007364642419103</v>
      </c>
      <c r="P11" s="52">
        <f t="shared" si="8"/>
        <v>7.9488523795535532E-2</v>
      </c>
    </row>
    <row r="12" spans="1:16" ht="20.100000000000001" customHeight="1" x14ac:dyDescent="0.25">
      <c r="A12" s="8" t="s">
        <v>170</v>
      </c>
      <c r="B12" s="19">
        <v>23715.190000000006</v>
      </c>
      <c r="C12" s="140">
        <v>22943.540000000015</v>
      </c>
      <c r="D12" s="247">
        <f t="shared" si="2"/>
        <v>3.9049641914441678E-2</v>
      </c>
      <c r="E12" s="215">
        <f t="shared" si="3"/>
        <v>3.8411684511532117E-2</v>
      </c>
      <c r="F12" s="52">
        <f t="shared" si="4"/>
        <v>-3.2538217066782525E-2</v>
      </c>
      <c r="H12" s="19">
        <v>8269.9650000000001</v>
      </c>
      <c r="I12" s="140">
        <v>8234.9190000000017</v>
      </c>
      <c r="J12" s="247">
        <f t="shared" si="5"/>
        <v>6.1324810606938361E-2</v>
      </c>
      <c r="K12" s="215">
        <f t="shared" si="6"/>
        <v>5.9307576264135624E-2</v>
      </c>
      <c r="L12" s="52">
        <f t="shared" si="7"/>
        <v>-4.2377446579276281E-3</v>
      </c>
      <c r="N12" s="27">
        <f t="shared" si="0"/>
        <v>3.4872016627317759</v>
      </c>
      <c r="O12" s="152">
        <f t="shared" si="1"/>
        <v>3.5892102962315304</v>
      </c>
      <c r="P12" s="52">
        <f t="shared" si="8"/>
        <v>2.9252289762859263E-2</v>
      </c>
    </row>
    <row r="13" spans="1:16" ht="20.100000000000001" customHeight="1" x14ac:dyDescent="0.25">
      <c r="A13" s="8" t="s">
        <v>172</v>
      </c>
      <c r="B13" s="19">
        <v>31589.770000000008</v>
      </c>
      <c r="C13" s="140">
        <v>35080.80999999999</v>
      </c>
      <c r="D13" s="247">
        <f t="shared" si="2"/>
        <v>5.2015995092578732E-2</v>
      </c>
      <c r="E13" s="215">
        <f t="shared" si="3"/>
        <v>5.8731695550425074E-2</v>
      </c>
      <c r="F13" s="52">
        <f t="shared" si="4"/>
        <v>0.11051172578970919</v>
      </c>
      <c r="H13" s="19">
        <v>7200.2450000000017</v>
      </c>
      <c r="I13" s="140">
        <v>7786.7340000000004</v>
      </c>
      <c r="J13" s="247">
        <f t="shared" si="5"/>
        <v>5.3392446152862191E-2</v>
      </c>
      <c r="K13" s="215">
        <f t="shared" si="6"/>
        <v>5.6079764786215597E-2</v>
      </c>
      <c r="L13" s="52">
        <f t="shared" si="7"/>
        <v>8.1454033855792196E-2</v>
      </c>
      <c r="N13" s="27">
        <f t="shared" si="0"/>
        <v>2.2792964304583414</v>
      </c>
      <c r="O13" s="152">
        <f t="shared" si="1"/>
        <v>2.2196562736151195</v>
      </c>
      <c r="P13" s="52">
        <f t="shared" si="8"/>
        <v>-2.6166037925672046E-2</v>
      </c>
    </row>
    <row r="14" spans="1:16" ht="20.100000000000001" customHeight="1" x14ac:dyDescent="0.25">
      <c r="A14" s="8" t="s">
        <v>168</v>
      </c>
      <c r="B14" s="19">
        <v>37230.6</v>
      </c>
      <c r="C14" s="140">
        <v>34452.350000000006</v>
      </c>
      <c r="D14" s="247">
        <f t="shared" si="2"/>
        <v>6.1304235734978799E-2</v>
      </c>
      <c r="E14" s="215">
        <f t="shared" si="3"/>
        <v>5.7679538505430408E-2</v>
      </c>
      <c r="F14" s="52">
        <f t="shared" si="4"/>
        <v>-7.4622756549719657E-2</v>
      </c>
      <c r="H14" s="19">
        <v>7255.0039999999972</v>
      </c>
      <c r="I14" s="140">
        <v>7340.0169999999998</v>
      </c>
      <c r="J14" s="247">
        <f t="shared" si="5"/>
        <v>5.3798504135456442E-2</v>
      </c>
      <c r="K14" s="215">
        <f t="shared" si="6"/>
        <v>5.2862525788966698E-2</v>
      </c>
      <c r="L14" s="52">
        <f t="shared" si="7"/>
        <v>1.1717843298225981E-2</v>
      </c>
      <c r="N14" s="27">
        <f t="shared" si="0"/>
        <v>1.9486669567506292</v>
      </c>
      <c r="O14" s="152">
        <f t="shared" si="1"/>
        <v>2.1304836970482417</v>
      </c>
      <c r="P14" s="52">
        <f t="shared" si="8"/>
        <v>9.3303137135752029E-2</v>
      </c>
    </row>
    <row r="15" spans="1:16" ht="20.100000000000001" customHeight="1" x14ac:dyDescent="0.25">
      <c r="A15" s="8" t="s">
        <v>163</v>
      </c>
      <c r="B15" s="19">
        <v>48889.169999999976</v>
      </c>
      <c r="C15" s="140">
        <v>35095.770000000004</v>
      </c>
      <c r="D15" s="247">
        <f t="shared" si="2"/>
        <v>8.0501340364309254E-2</v>
      </c>
      <c r="E15" s="215">
        <f t="shared" si="3"/>
        <v>5.8756741328029272E-2</v>
      </c>
      <c r="F15" s="52">
        <f t="shared" si="4"/>
        <v>-0.28213610499012315</v>
      </c>
      <c r="H15" s="19">
        <v>7949.0719999999983</v>
      </c>
      <c r="I15" s="140">
        <v>6558.1330000000007</v>
      </c>
      <c r="J15" s="247">
        <f t="shared" si="5"/>
        <v>5.894527182411493E-2</v>
      </c>
      <c r="K15" s="215">
        <f t="shared" si="6"/>
        <v>4.7231426690152567E-2</v>
      </c>
      <c r="L15" s="52">
        <f t="shared" si="7"/>
        <v>-0.17498130599395725</v>
      </c>
      <c r="N15" s="27">
        <f t="shared" si="0"/>
        <v>1.6259371963156672</v>
      </c>
      <c r="O15" s="152">
        <f t="shared" si="1"/>
        <v>1.8686391550890604</v>
      </c>
      <c r="P15" s="52">
        <f t="shared" si="8"/>
        <v>0.14926896273936638</v>
      </c>
    </row>
    <row r="16" spans="1:16" ht="20.100000000000001" customHeight="1" x14ac:dyDescent="0.25">
      <c r="A16" s="8" t="s">
        <v>173</v>
      </c>
      <c r="B16" s="19">
        <v>25917.119999999992</v>
      </c>
      <c r="C16" s="140">
        <v>23693.57</v>
      </c>
      <c r="D16" s="247">
        <f t="shared" si="2"/>
        <v>4.2675359356328754E-2</v>
      </c>
      <c r="E16" s="215">
        <f t="shared" si="3"/>
        <v>3.9667371983220609E-2</v>
      </c>
      <c r="F16" s="52">
        <f t="shared" si="4"/>
        <v>-8.5794640762553581E-2</v>
      </c>
      <c r="H16" s="19">
        <v>5883.3509999999987</v>
      </c>
      <c r="I16" s="140">
        <v>5571.713999999999</v>
      </c>
      <c r="J16" s="247">
        <f t="shared" si="5"/>
        <v>4.3627196222612949E-2</v>
      </c>
      <c r="K16" s="215">
        <f t="shared" si="6"/>
        <v>4.012727423025679E-2</v>
      </c>
      <c r="L16" s="52">
        <f t="shared" si="7"/>
        <v>-5.2969302698411123E-2</v>
      </c>
      <c r="N16" s="27">
        <f t="shared" si="0"/>
        <v>2.2700635718783571</v>
      </c>
      <c r="O16" s="152">
        <f t="shared" si="1"/>
        <v>2.3515721775992384</v>
      </c>
      <c r="P16" s="52">
        <f t="shared" si="8"/>
        <v>3.590586921468341E-2</v>
      </c>
    </row>
    <row r="17" spans="1:16" ht="20.100000000000001" customHeight="1" x14ac:dyDescent="0.25">
      <c r="A17" s="8" t="s">
        <v>169</v>
      </c>
      <c r="B17" s="19">
        <v>10474.800000000003</v>
      </c>
      <c r="C17" s="140">
        <v>18195.670000000006</v>
      </c>
      <c r="D17" s="247">
        <f t="shared" si="2"/>
        <v>1.7247898461930672E-2</v>
      </c>
      <c r="E17" s="215">
        <f t="shared" si="3"/>
        <v>3.0462881295386383E-2</v>
      </c>
      <c r="F17" s="52">
        <f t="shared" si="4"/>
        <v>0.73708996830488416</v>
      </c>
      <c r="H17" s="19">
        <v>2457.4079999999999</v>
      </c>
      <c r="I17" s="140">
        <v>3953.0009999999997</v>
      </c>
      <c r="J17" s="247">
        <f t="shared" si="5"/>
        <v>1.8222577747786739E-2</v>
      </c>
      <c r="K17" s="215">
        <f t="shared" si="6"/>
        <v>2.846936421350402E-2</v>
      </c>
      <c r="L17" s="52">
        <f t="shared" si="7"/>
        <v>0.60860589694507383</v>
      </c>
      <c r="N17" s="27">
        <f t="shared" si="0"/>
        <v>2.3460190170695374</v>
      </c>
      <c r="O17" s="152">
        <f t="shared" si="1"/>
        <v>2.1724954343533369</v>
      </c>
      <c r="P17" s="52">
        <f t="shared" si="8"/>
        <v>-7.396512195922117E-2</v>
      </c>
    </row>
    <row r="18" spans="1:16" ht="20.100000000000001" customHeight="1" x14ac:dyDescent="0.25">
      <c r="A18" s="8" t="s">
        <v>174</v>
      </c>
      <c r="B18" s="19">
        <v>18285.799999999996</v>
      </c>
      <c r="C18" s="140">
        <v>15466.559999999998</v>
      </c>
      <c r="D18" s="247">
        <f t="shared" si="2"/>
        <v>3.0109560248899429E-2</v>
      </c>
      <c r="E18" s="215">
        <f t="shared" si="3"/>
        <v>2.5893851742088695E-2</v>
      </c>
      <c r="F18" s="52">
        <f t="shared" si="4"/>
        <v>-0.15417646479782118</v>
      </c>
      <c r="H18" s="19">
        <v>3117.1479999999997</v>
      </c>
      <c r="I18" s="140">
        <v>3106.819</v>
      </c>
      <c r="J18" s="247">
        <f t="shared" si="5"/>
        <v>2.3114790780105681E-2</v>
      </c>
      <c r="K18" s="215">
        <f t="shared" si="6"/>
        <v>2.2375193342079689E-2</v>
      </c>
      <c r="L18" s="52">
        <f t="shared" si="7"/>
        <v>-3.313605898725285E-3</v>
      </c>
      <c r="N18" s="27">
        <f t="shared" si="0"/>
        <v>1.7046823218016169</v>
      </c>
      <c r="O18" s="152">
        <f t="shared" si="1"/>
        <v>2.0087330343657546</v>
      </c>
      <c r="P18" s="52">
        <f t="shared" si="8"/>
        <v>0.17836209637159695</v>
      </c>
    </row>
    <row r="19" spans="1:16" ht="20.100000000000001" customHeight="1" x14ac:dyDescent="0.25">
      <c r="A19" s="8" t="s">
        <v>178</v>
      </c>
      <c r="B19" s="19">
        <v>11761.84</v>
      </c>
      <c r="C19" s="140">
        <v>12015.859999999999</v>
      </c>
      <c r="D19" s="247">
        <f t="shared" si="2"/>
        <v>1.9367149926058216E-2</v>
      </c>
      <c r="E19" s="215">
        <f t="shared" si="3"/>
        <v>2.0116748481478354E-2</v>
      </c>
      <c r="F19" s="52">
        <f t="shared" si="4"/>
        <v>2.1596961019704281E-2</v>
      </c>
      <c r="H19" s="19">
        <v>2554.0570000000002</v>
      </c>
      <c r="I19" s="140">
        <v>2788.0419999999995</v>
      </c>
      <c r="J19" s="247">
        <f t="shared" si="5"/>
        <v>1.8939265378308756E-2</v>
      </c>
      <c r="K19" s="215">
        <f t="shared" si="6"/>
        <v>2.0079373402775807E-2</v>
      </c>
      <c r="L19" s="52">
        <f t="shared" si="7"/>
        <v>9.161306893307361E-2</v>
      </c>
      <c r="N19" s="27">
        <f t="shared" si="0"/>
        <v>2.1714774218999748</v>
      </c>
      <c r="O19" s="152">
        <f t="shared" si="1"/>
        <v>2.3203016679621764</v>
      </c>
      <c r="P19" s="52">
        <f t="shared" si="8"/>
        <v>6.8535939891092676E-2</v>
      </c>
    </row>
    <row r="20" spans="1:16" ht="20.100000000000001" customHeight="1" x14ac:dyDescent="0.25">
      <c r="A20" s="8" t="s">
        <v>177</v>
      </c>
      <c r="B20" s="19">
        <v>10215.009999999998</v>
      </c>
      <c r="C20" s="140">
        <v>10166.840000000002</v>
      </c>
      <c r="D20" s="247">
        <f t="shared" si="2"/>
        <v>1.6820125946806274E-2</v>
      </c>
      <c r="E20" s="215">
        <f t="shared" si="3"/>
        <v>1.7021150640190004E-2</v>
      </c>
      <c r="F20" s="52">
        <f t="shared" si="4"/>
        <v>-4.7156096763484754E-3</v>
      </c>
      <c r="H20" s="19">
        <v>2580.5699999999997</v>
      </c>
      <c r="I20" s="140">
        <v>2654.8310000000001</v>
      </c>
      <c r="J20" s="247">
        <f t="shared" si="5"/>
        <v>1.9135868955666307E-2</v>
      </c>
      <c r="K20" s="215">
        <f t="shared" si="6"/>
        <v>1.9119992801494637E-2</v>
      </c>
      <c r="L20" s="52">
        <f t="shared" si="7"/>
        <v>2.8776975629415374E-2</v>
      </c>
      <c r="N20" s="27">
        <f t="shared" si="0"/>
        <v>2.5262530335261539</v>
      </c>
      <c r="O20" s="152">
        <f t="shared" si="1"/>
        <v>2.6112646604057894</v>
      </c>
      <c r="P20" s="52">
        <f t="shared" si="8"/>
        <v>3.3651271567589534E-2</v>
      </c>
    </row>
    <row r="21" spans="1:16" ht="20.100000000000001" customHeight="1" x14ac:dyDescent="0.25">
      <c r="A21" s="8" t="s">
        <v>171</v>
      </c>
      <c r="B21" s="19">
        <v>13894.980000000001</v>
      </c>
      <c r="C21" s="140">
        <v>9135.6299999999992</v>
      </c>
      <c r="D21" s="247">
        <f t="shared" si="2"/>
        <v>2.2879597144628769E-2</v>
      </c>
      <c r="E21" s="215">
        <f t="shared" si="3"/>
        <v>1.5294716393986624E-2</v>
      </c>
      <c r="F21" s="52">
        <f t="shared" si="4"/>
        <v>-0.34252298312052276</v>
      </c>
      <c r="H21" s="19">
        <v>3671.3409999999999</v>
      </c>
      <c r="I21" s="140">
        <v>2532.3260000000005</v>
      </c>
      <c r="J21" s="247">
        <f t="shared" si="5"/>
        <v>2.7224334262416789E-2</v>
      </c>
      <c r="K21" s="215">
        <f t="shared" si="6"/>
        <v>1.8237716408704627E-2</v>
      </c>
      <c r="L21" s="52">
        <f t="shared" si="7"/>
        <v>-0.31024494864410562</v>
      </c>
      <c r="N21" s="27">
        <f t="shared" si="0"/>
        <v>2.6422067538060507</v>
      </c>
      <c r="O21" s="152">
        <f t="shared" si="1"/>
        <v>2.7719226807565551</v>
      </c>
      <c r="P21" s="52">
        <f t="shared" si="8"/>
        <v>4.9093783733483741E-2</v>
      </c>
    </row>
    <row r="22" spans="1:16" ht="20.100000000000001" customHeight="1" x14ac:dyDescent="0.25">
      <c r="A22" s="8" t="s">
        <v>176</v>
      </c>
      <c r="B22" s="19">
        <v>11236.52</v>
      </c>
      <c r="C22" s="140">
        <v>11099.440000000004</v>
      </c>
      <c r="D22" s="247">
        <f t="shared" si="2"/>
        <v>1.8502153360966625E-2</v>
      </c>
      <c r="E22" s="215">
        <f t="shared" si="3"/>
        <v>1.8582493701263181E-2</v>
      </c>
      <c r="F22" s="52">
        <f t="shared" si="4"/>
        <v>-1.2199506608807378E-2</v>
      </c>
      <c r="H22" s="19">
        <v>2748.6580000000013</v>
      </c>
      <c r="I22" s="140">
        <v>2523.5290000000005</v>
      </c>
      <c r="J22" s="247">
        <f t="shared" si="5"/>
        <v>2.0382302860199052E-2</v>
      </c>
      <c r="K22" s="215">
        <f t="shared" si="6"/>
        <v>1.8174360746263309E-2</v>
      </c>
      <c r="L22" s="52">
        <f t="shared" si="7"/>
        <v>-8.1905060578653557E-2</v>
      </c>
      <c r="N22" s="27">
        <f t="shared" si="0"/>
        <v>2.4461826259375687</v>
      </c>
      <c r="O22" s="152">
        <f t="shared" si="1"/>
        <v>2.2735642518901851</v>
      </c>
      <c r="P22" s="52">
        <f t="shared" si="8"/>
        <v>-7.0566429594038499E-2</v>
      </c>
    </row>
    <row r="23" spans="1:16" ht="20.100000000000001" customHeight="1" x14ac:dyDescent="0.25">
      <c r="A23" s="8" t="s">
        <v>180</v>
      </c>
      <c r="B23" s="19">
        <v>4143.6499999999996</v>
      </c>
      <c r="C23" s="140">
        <v>9310.5300000000007</v>
      </c>
      <c r="D23" s="247">
        <f t="shared" si="2"/>
        <v>6.8229707929296033E-3</v>
      </c>
      <c r="E23" s="215">
        <f t="shared" si="3"/>
        <v>1.5587530999800156E-2</v>
      </c>
      <c r="F23" s="52">
        <f t="shared" si="4"/>
        <v>1.2469392926526135</v>
      </c>
      <c r="H23" s="19">
        <v>807.197</v>
      </c>
      <c r="I23" s="140">
        <v>2000.8490000000002</v>
      </c>
      <c r="J23" s="247">
        <f t="shared" si="5"/>
        <v>5.9856605375583601E-3</v>
      </c>
      <c r="K23" s="215">
        <f t="shared" si="6"/>
        <v>1.4410039086057735E-2</v>
      </c>
      <c r="L23" s="52">
        <f t="shared" si="7"/>
        <v>1.4787616901450329</v>
      </c>
      <c r="N23" s="27">
        <f t="shared" si="0"/>
        <v>1.9480337383707602</v>
      </c>
      <c r="O23" s="152">
        <f t="shared" si="1"/>
        <v>2.1490172954708271</v>
      </c>
      <c r="P23" s="52">
        <f t="shared" si="8"/>
        <v>0.1031725237306001</v>
      </c>
    </row>
    <row r="24" spans="1:16" ht="20.100000000000001" customHeight="1" x14ac:dyDescent="0.25">
      <c r="A24" s="8" t="s">
        <v>181</v>
      </c>
      <c r="B24" s="19">
        <v>19038.73</v>
      </c>
      <c r="C24" s="140">
        <v>25383.470000000005</v>
      </c>
      <c r="D24" s="247">
        <f t="shared" si="2"/>
        <v>3.1349341456076797E-2</v>
      </c>
      <c r="E24" s="215">
        <f t="shared" si="3"/>
        <v>4.2496573826355459E-2</v>
      </c>
      <c r="F24" s="52">
        <f t="shared" si="4"/>
        <v>0.33325437148381248</v>
      </c>
      <c r="H24" s="19">
        <v>1409.8780000000002</v>
      </c>
      <c r="I24" s="140">
        <v>1957.8899999999996</v>
      </c>
      <c r="J24" s="247">
        <f t="shared" si="5"/>
        <v>1.0454760247339505E-2</v>
      </c>
      <c r="K24" s="215">
        <f t="shared" si="6"/>
        <v>1.4100649987181227E-2</v>
      </c>
      <c r="L24" s="52">
        <f t="shared" si="7"/>
        <v>0.38869462464128063</v>
      </c>
      <c r="N24" s="27">
        <f t="shared" si="0"/>
        <v>0.74053153755528878</v>
      </c>
      <c r="O24" s="152">
        <f t="shared" si="1"/>
        <v>0.77132480311005513</v>
      </c>
      <c r="P24" s="52">
        <f t="shared" si="8"/>
        <v>4.1582652450460021E-2</v>
      </c>
    </row>
    <row r="25" spans="1:16" ht="20.100000000000001" customHeight="1" x14ac:dyDescent="0.25">
      <c r="A25" s="8" t="s">
        <v>183</v>
      </c>
      <c r="B25" s="19">
        <v>5631.23</v>
      </c>
      <c r="C25" s="140">
        <v>4057.3199999999997</v>
      </c>
      <c r="D25" s="247">
        <f t="shared" si="2"/>
        <v>9.272433197366807E-3</v>
      </c>
      <c r="E25" s="215">
        <f t="shared" si="3"/>
        <v>6.7926961489957246E-3</v>
      </c>
      <c r="F25" s="52">
        <f t="shared" si="4"/>
        <v>-0.27949666413909574</v>
      </c>
      <c r="H25" s="19">
        <v>1575.9450000000002</v>
      </c>
      <c r="I25" s="140">
        <v>1426.6839999999997</v>
      </c>
      <c r="J25" s="247">
        <f t="shared" si="5"/>
        <v>1.1686207698817525E-2</v>
      </c>
      <c r="K25" s="215">
        <f t="shared" si="6"/>
        <v>1.0274924396320356E-2</v>
      </c>
      <c r="L25" s="52">
        <f t="shared" si="7"/>
        <v>-9.4712061651898008E-2</v>
      </c>
      <c r="N25" s="27">
        <f t="shared" si="0"/>
        <v>2.7985804167118022</v>
      </c>
      <c r="O25" s="152">
        <f t="shared" si="1"/>
        <v>3.5163211183737042</v>
      </c>
      <c r="P25" s="52">
        <f t="shared" si="8"/>
        <v>0.25646599160627759</v>
      </c>
    </row>
    <row r="26" spans="1:16" ht="20.100000000000001" customHeight="1" x14ac:dyDescent="0.25">
      <c r="A26" s="8" t="s">
        <v>182</v>
      </c>
      <c r="B26" s="19">
        <v>3340.6500000000005</v>
      </c>
      <c r="C26" s="140">
        <v>3893.8</v>
      </c>
      <c r="D26" s="247">
        <f t="shared" si="2"/>
        <v>5.5007438802505727E-3</v>
      </c>
      <c r="E26" s="215">
        <f t="shared" si="3"/>
        <v>6.5189337456645164E-3</v>
      </c>
      <c r="F26" s="52">
        <f t="shared" si="4"/>
        <v>0.16558154850104009</v>
      </c>
      <c r="H26" s="19">
        <v>1256.0190000000002</v>
      </c>
      <c r="I26" s="140">
        <v>1278.8760000000002</v>
      </c>
      <c r="J26" s="247">
        <f t="shared" si="5"/>
        <v>9.3138395741355767E-3</v>
      </c>
      <c r="K26" s="215">
        <f t="shared" si="6"/>
        <v>9.2104167511997022E-3</v>
      </c>
      <c r="L26" s="52">
        <f t="shared" si="7"/>
        <v>1.8197973119833351E-2</v>
      </c>
      <c r="N26" s="27">
        <f t="shared" si="0"/>
        <v>3.7598042297157743</v>
      </c>
      <c r="O26" s="152">
        <f t="shared" si="1"/>
        <v>3.2843905696235041</v>
      </c>
      <c r="P26" s="52">
        <f t="shared" si="8"/>
        <v>-0.12644638684504314</v>
      </c>
    </row>
    <row r="27" spans="1:16" ht="20.100000000000001" customHeight="1" x14ac:dyDescent="0.25">
      <c r="A27" s="8" t="s">
        <v>184</v>
      </c>
      <c r="B27" s="19">
        <v>6182.0600000000013</v>
      </c>
      <c r="C27" s="140">
        <v>4173.1200000000008</v>
      </c>
      <c r="D27" s="247">
        <f t="shared" si="2"/>
        <v>1.0179434754416612E-2</v>
      </c>
      <c r="E27" s="215">
        <f t="shared" si="3"/>
        <v>6.9865665398088014E-3</v>
      </c>
      <c r="F27" s="52">
        <f t="shared" si="4"/>
        <v>-0.32496287645218586</v>
      </c>
      <c r="H27" s="19">
        <v>1723.7249999999997</v>
      </c>
      <c r="I27" s="140">
        <v>1229.0300000000002</v>
      </c>
      <c r="J27" s="247">
        <f t="shared" si="5"/>
        <v>1.2782050367014226E-2</v>
      </c>
      <c r="K27" s="215">
        <f t="shared" si="6"/>
        <v>8.8514277378940343E-3</v>
      </c>
      <c r="L27" s="52">
        <f t="shared" si="7"/>
        <v>-0.2869918345443731</v>
      </c>
      <c r="N27" s="27">
        <f t="shared" si="0"/>
        <v>2.788269605924238</v>
      </c>
      <c r="O27" s="152">
        <f t="shared" si="1"/>
        <v>2.9451106126830764</v>
      </c>
      <c r="P27" s="52">
        <f t="shared" si="8"/>
        <v>5.6250301773400326E-2</v>
      </c>
    </row>
    <row r="28" spans="1:16" ht="20.100000000000001" customHeight="1" x14ac:dyDescent="0.25">
      <c r="A28" s="8" t="s">
        <v>175</v>
      </c>
      <c r="B28" s="19">
        <v>3837.49</v>
      </c>
      <c r="C28" s="140">
        <v>5319.17</v>
      </c>
      <c r="D28" s="247">
        <f t="shared" si="2"/>
        <v>6.3188450250767853E-3</v>
      </c>
      <c r="E28" s="215">
        <f t="shared" si="3"/>
        <v>8.9052639611501162E-3</v>
      </c>
      <c r="F28" s="52">
        <f t="shared" si="4"/>
        <v>0.38610654360011371</v>
      </c>
      <c r="H28" s="19">
        <v>1027.6370000000002</v>
      </c>
      <c r="I28" s="140">
        <v>1202.0430000000001</v>
      </c>
      <c r="J28" s="247">
        <f t="shared" si="5"/>
        <v>7.6203036406662329E-3</v>
      </c>
      <c r="K28" s="215">
        <f t="shared" si="6"/>
        <v>8.6570683810333008E-3</v>
      </c>
      <c r="L28" s="52">
        <f t="shared" si="7"/>
        <v>0.1697155707706125</v>
      </c>
      <c r="N28" s="27">
        <f t="shared" si="0"/>
        <v>2.6778884114356005</v>
      </c>
      <c r="O28" s="152">
        <f t="shared" si="1"/>
        <v>2.2598318910657116</v>
      </c>
      <c r="P28" s="52">
        <f t="shared" si="8"/>
        <v>-0.15611424232041515</v>
      </c>
    </row>
    <row r="29" spans="1:16" ht="20.100000000000001" customHeight="1" x14ac:dyDescent="0.25">
      <c r="A29" s="8" t="s">
        <v>185</v>
      </c>
      <c r="B29" s="19">
        <v>3100.1600000000003</v>
      </c>
      <c r="C29" s="140">
        <v>5058.59</v>
      </c>
      <c r="D29" s="247">
        <f t="shared" si="2"/>
        <v>5.1047509160784916E-3</v>
      </c>
      <c r="E29" s="215">
        <f t="shared" si="3"/>
        <v>8.4690053563308502E-3</v>
      </c>
      <c r="F29" s="52">
        <f>(C29-B29)/B29</f>
        <v>0.63171900805119729</v>
      </c>
      <c r="H29" s="19">
        <v>710.40899999999999</v>
      </c>
      <c r="I29" s="140">
        <v>1190.4489999999998</v>
      </c>
      <c r="J29" s="247">
        <f t="shared" si="5"/>
        <v>5.2679421712745426E-3</v>
      </c>
      <c r="K29" s="215">
        <f t="shared" si="6"/>
        <v>8.5735688300108311E-3</v>
      </c>
      <c r="L29" s="52">
        <f>(I29-H29)/H29</f>
        <v>0.67572342129674579</v>
      </c>
      <c r="N29" s="27">
        <f t="shared" si="0"/>
        <v>2.2915236632947975</v>
      </c>
      <c r="O29" s="152">
        <f t="shared" si="1"/>
        <v>2.3533217754354472</v>
      </c>
      <c r="P29" s="52">
        <f>(O29-N29)/N29</f>
        <v>2.6968131785204932E-2</v>
      </c>
    </row>
    <row r="30" spans="1:16" ht="20.100000000000001" customHeight="1" x14ac:dyDescent="0.25">
      <c r="A30" s="8" t="s">
        <v>179</v>
      </c>
      <c r="B30" s="19">
        <v>319.95999999999998</v>
      </c>
      <c r="C30" s="140">
        <v>527.48000000000013</v>
      </c>
      <c r="D30" s="247">
        <f t="shared" si="2"/>
        <v>5.2684897008814838E-4</v>
      </c>
      <c r="E30" s="215">
        <f t="shared" si="3"/>
        <v>8.8309804616650055E-4</v>
      </c>
      <c r="F30" s="52">
        <f t="shared" si="4"/>
        <v>0.64858107263407982</v>
      </c>
      <c r="H30" s="19">
        <v>561.4559999999999</v>
      </c>
      <c r="I30" s="140">
        <v>1020.8159999999999</v>
      </c>
      <c r="J30" s="247">
        <f t="shared" si="5"/>
        <v>4.1634012797066465E-3</v>
      </c>
      <c r="K30" s="215">
        <f t="shared" si="6"/>
        <v>7.3518783574738076E-3</v>
      </c>
      <c r="L30" s="52">
        <f t="shared" si="7"/>
        <v>0.81815850218004638</v>
      </c>
      <c r="N30" s="27">
        <f t="shared" si="0"/>
        <v>17.547693461682709</v>
      </c>
      <c r="O30" s="152">
        <f t="shared" si="1"/>
        <v>19.352695836808973</v>
      </c>
      <c r="P30" s="52">
        <f t="shared" si="8"/>
        <v>0.10286265708183714</v>
      </c>
    </row>
    <row r="31" spans="1:16" ht="20.100000000000001" customHeight="1" x14ac:dyDescent="0.25">
      <c r="A31" s="8" t="s">
        <v>197</v>
      </c>
      <c r="B31" s="19">
        <v>3732.2300000000005</v>
      </c>
      <c r="C31" s="140">
        <v>3515.1900000000005</v>
      </c>
      <c r="D31" s="247">
        <f t="shared" si="2"/>
        <v>6.1455229767223719E-3</v>
      </c>
      <c r="E31" s="215">
        <f t="shared" si="3"/>
        <v>5.8850713219534782E-3</v>
      </c>
      <c r="F31" s="52">
        <f t="shared" si="4"/>
        <v>-5.8152900544714538E-2</v>
      </c>
      <c r="H31" s="19">
        <v>737.84300000000007</v>
      </c>
      <c r="I31" s="140">
        <v>909.4730000000003</v>
      </c>
      <c r="J31" s="247">
        <f t="shared" si="5"/>
        <v>5.4713752999746941E-3</v>
      </c>
      <c r="K31" s="215">
        <f t="shared" si="6"/>
        <v>6.5499902679883341E-3</v>
      </c>
      <c r="L31" s="52">
        <f t="shared" si="7"/>
        <v>0.23261046049091771</v>
      </c>
      <c r="N31" s="27">
        <f t="shared" si="0"/>
        <v>1.9769494377356165</v>
      </c>
      <c r="O31" s="152">
        <f t="shared" si="1"/>
        <v>2.5872655532133404</v>
      </c>
      <c r="P31" s="52">
        <f t="shared" si="8"/>
        <v>0.30871609755319568</v>
      </c>
    </row>
    <row r="32" spans="1:16" ht="20.100000000000001" customHeight="1" thickBot="1" x14ac:dyDescent="0.3">
      <c r="A32" s="8" t="s">
        <v>17</v>
      </c>
      <c r="B32" s="19">
        <f>B33-SUM(B7:B31)</f>
        <v>65411.75999999966</v>
      </c>
      <c r="C32" s="140">
        <f>C33-SUM(C7:C31)</f>
        <v>60220.679999999935</v>
      </c>
      <c r="D32" s="247">
        <f t="shared" si="2"/>
        <v>0.10770758340934167</v>
      </c>
      <c r="E32" s="215">
        <f t="shared" si="3"/>
        <v>0.1008204383992151</v>
      </c>
      <c r="F32" s="52">
        <f t="shared" si="4"/>
        <v>-7.9360041680574755E-2</v>
      </c>
      <c r="H32" s="19">
        <f>H33-SUM(H7:H31)</f>
        <v>12622.503000000026</v>
      </c>
      <c r="I32" s="142">
        <f>I33-SUM(I7:I31)</f>
        <v>12151.006999999983</v>
      </c>
      <c r="J32" s="247">
        <f t="shared" si="5"/>
        <v>9.3600469392616875E-2</v>
      </c>
      <c r="K32" s="215">
        <f t="shared" si="6"/>
        <v>8.7511094442889431E-2</v>
      </c>
      <c r="L32" s="52">
        <f t="shared" si="7"/>
        <v>-3.7353605699284989E-2</v>
      </c>
      <c r="N32" s="27">
        <f t="shared" si="0"/>
        <v>1.9296993384675922</v>
      </c>
      <c r="O32" s="152">
        <f t="shared" si="1"/>
        <v>2.0177465614802084</v>
      </c>
      <c r="P32" s="52">
        <f t="shared" si="8"/>
        <v>4.5627430790610088E-2</v>
      </c>
    </row>
    <row r="33" spans="1:16" ht="26.25" customHeight="1" thickBot="1" x14ac:dyDescent="0.3">
      <c r="A33" s="12" t="s">
        <v>18</v>
      </c>
      <c r="B33" s="17">
        <v>607308.76999999967</v>
      </c>
      <c r="C33" s="145">
        <v>597306.2699999999</v>
      </c>
      <c r="D33" s="243">
        <f>SUM(D7:D32)</f>
        <v>0.99999999999999978</v>
      </c>
      <c r="E33" s="244">
        <f>SUM(E7:E32)</f>
        <v>0.99999999999999989</v>
      </c>
      <c r="F33" s="57">
        <f t="shared" si="4"/>
        <v>-1.6470205098470376E-2</v>
      </c>
      <c r="G33" s="1"/>
      <c r="H33" s="17">
        <v>134855.12500000003</v>
      </c>
      <c r="I33" s="145">
        <v>138851.04599999997</v>
      </c>
      <c r="J33" s="243">
        <f>SUM(J7:J32)</f>
        <v>0.99999999999999967</v>
      </c>
      <c r="K33" s="244">
        <f>SUM(K7:K32)</f>
        <v>1</v>
      </c>
      <c r="L33" s="57">
        <f t="shared" si="7"/>
        <v>2.9631213496705763E-2</v>
      </c>
      <c r="N33" s="29">
        <f t="shared" si="0"/>
        <v>2.2205364332216067</v>
      </c>
      <c r="O33" s="146">
        <f t="shared" si="1"/>
        <v>2.3246206004166003</v>
      </c>
      <c r="P33" s="57">
        <f t="shared" si="8"/>
        <v>4.6873433661246411E-2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F37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31589.770000000008</v>
      </c>
      <c r="C39" s="147">
        <v>35080.80999999999</v>
      </c>
      <c r="D39" s="247">
        <f t="shared" ref="D39:D61" si="9">B39/$B$62</f>
        <v>0.1350526861080393</v>
      </c>
      <c r="E39" s="246">
        <f t="shared" ref="E39:E61" si="10">C39/$C$62</f>
        <v>0.1611833877245786</v>
      </c>
      <c r="F39" s="52">
        <f>(C39-B39)/B39</f>
        <v>0.11051172578970919</v>
      </c>
      <c r="H39" s="39">
        <v>7200.2450000000017</v>
      </c>
      <c r="I39" s="147">
        <v>7786.7340000000004</v>
      </c>
      <c r="J39" s="247">
        <f t="shared" ref="J39:J61" si="11">H39/$H$62</f>
        <v>0.14677927488449888</v>
      </c>
      <c r="K39" s="246">
        <f t="shared" ref="K39:K61" si="12">I39/$I$62</f>
        <v>0.16099578394558142</v>
      </c>
      <c r="L39" s="52">
        <f>(I39-H39)/H39</f>
        <v>8.1454033855792196E-2</v>
      </c>
      <c r="N39" s="27">
        <f t="shared" ref="N39:N62" si="13">(H39/B39)*10</f>
        <v>2.2792964304583414</v>
      </c>
      <c r="O39" s="151">
        <f t="shared" ref="O39:O62" si="14">(I39/C39)*10</f>
        <v>2.2196562736151195</v>
      </c>
      <c r="P39" s="61">
        <f t="shared" si="8"/>
        <v>-2.6166037925672046E-2</v>
      </c>
    </row>
    <row r="40" spans="1:16" ht="20.100000000000001" customHeight="1" x14ac:dyDescent="0.25">
      <c r="A40" s="38" t="s">
        <v>168</v>
      </c>
      <c r="B40" s="19">
        <v>37230.6</v>
      </c>
      <c r="C40" s="140">
        <v>34452.350000000006</v>
      </c>
      <c r="D40" s="247">
        <f t="shared" si="9"/>
        <v>0.15916838063126026</v>
      </c>
      <c r="E40" s="215">
        <f t="shared" si="10"/>
        <v>0.15829584573654054</v>
      </c>
      <c r="F40" s="52">
        <f t="shared" ref="F40:F62" si="15">(C40-B40)/B40</f>
        <v>-7.4622756549719657E-2</v>
      </c>
      <c r="H40" s="19">
        <v>7255.0039999999972</v>
      </c>
      <c r="I40" s="140">
        <v>7340.0169999999998</v>
      </c>
      <c r="J40" s="247">
        <f t="shared" si="11"/>
        <v>0.14789555444351382</v>
      </c>
      <c r="K40" s="215">
        <f t="shared" si="12"/>
        <v>0.1517596197698412</v>
      </c>
      <c r="L40" s="52">
        <f t="shared" ref="L40:L62" si="16">(I40-H40)/H40</f>
        <v>1.1717843298225981E-2</v>
      </c>
      <c r="N40" s="27">
        <f t="shared" si="13"/>
        <v>1.9486669567506292</v>
      </c>
      <c r="O40" s="152">
        <f t="shared" si="14"/>
        <v>2.1304836970482417</v>
      </c>
      <c r="P40" s="52">
        <f t="shared" si="8"/>
        <v>9.3303137135752029E-2</v>
      </c>
    </row>
    <row r="41" spans="1:16" ht="20.100000000000001" customHeight="1" x14ac:dyDescent="0.25">
      <c r="A41" s="38" t="s">
        <v>163</v>
      </c>
      <c r="B41" s="19">
        <v>48889.169999999976</v>
      </c>
      <c r="C41" s="140">
        <v>35095.770000000004</v>
      </c>
      <c r="D41" s="247">
        <f t="shared" si="9"/>
        <v>0.20901113651959374</v>
      </c>
      <c r="E41" s="215">
        <f t="shared" si="10"/>
        <v>0.1612521234088562</v>
      </c>
      <c r="F41" s="52">
        <f t="shared" si="15"/>
        <v>-0.28213610499012315</v>
      </c>
      <c r="H41" s="19">
        <v>7949.0719999999983</v>
      </c>
      <c r="I41" s="140">
        <v>6558.1330000000007</v>
      </c>
      <c r="J41" s="247">
        <f t="shared" si="11"/>
        <v>0.16204435045816812</v>
      </c>
      <c r="K41" s="215">
        <f t="shared" si="12"/>
        <v>0.13559366013458116</v>
      </c>
      <c r="L41" s="52">
        <f t="shared" si="16"/>
        <v>-0.17498130599395725</v>
      </c>
      <c r="N41" s="27">
        <f t="shared" si="13"/>
        <v>1.6259371963156672</v>
      </c>
      <c r="O41" s="152">
        <f t="shared" si="14"/>
        <v>1.8686391550890604</v>
      </c>
      <c r="P41" s="52">
        <f t="shared" si="8"/>
        <v>0.14926896273936638</v>
      </c>
    </row>
    <row r="42" spans="1:16" ht="20.100000000000001" customHeight="1" x14ac:dyDescent="0.25">
      <c r="A42" s="38" t="s">
        <v>173</v>
      </c>
      <c r="B42" s="19">
        <v>25917.119999999992</v>
      </c>
      <c r="C42" s="140">
        <v>23693.57</v>
      </c>
      <c r="D42" s="247">
        <f t="shared" si="9"/>
        <v>0.11080095461867515</v>
      </c>
      <c r="E42" s="215">
        <f t="shared" si="10"/>
        <v>0.10886321837749599</v>
      </c>
      <c r="F42" s="52">
        <f t="shared" si="15"/>
        <v>-8.5794640762553581E-2</v>
      </c>
      <c r="H42" s="19">
        <v>5883.3509999999987</v>
      </c>
      <c r="I42" s="140">
        <v>5571.713999999999</v>
      </c>
      <c r="J42" s="247">
        <f t="shared" si="11"/>
        <v>0.11993397358992521</v>
      </c>
      <c r="K42" s="215">
        <f t="shared" si="12"/>
        <v>0.11519880650226025</v>
      </c>
      <c r="L42" s="52">
        <f t="shared" si="16"/>
        <v>-5.2969302698411123E-2</v>
      </c>
      <c r="N42" s="27">
        <f t="shared" si="13"/>
        <v>2.2700635718783571</v>
      </c>
      <c r="O42" s="152">
        <f t="shared" si="14"/>
        <v>2.3515721775992384</v>
      </c>
      <c r="P42" s="52">
        <f t="shared" si="8"/>
        <v>3.590586921468341E-2</v>
      </c>
    </row>
    <row r="43" spans="1:16" ht="20.100000000000001" customHeight="1" x14ac:dyDescent="0.25">
      <c r="A43" s="38" t="s">
        <v>169</v>
      </c>
      <c r="B43" s="19">
        <v>10474.800000000003</v>
      </c>
      <c r="C43" s="140">
        <v>18195.670000000006</v>
      </c>
      <c r="D43" s="247">
        <f t="shared" si="9"/>
        <v>4.4781898584399002E-2</v>
      </c>
      <c r="E43" s="215">
        <f t="shared" si="10"/>
        <v>8.3602394942376909E-2</v>
      </c>
      <c r="F43" s="52">
        <f t="shared" si="15"/>
        <v>0.73708996830488416</v>
      </c>
      <c r="H43" s="19">
        <v>2457.4079999999999</v>
      </c>
      <c r="I43" s="140">
        <v>3953.0009999999997</v>
      </c>
      <c r="J43" s="247">
        <f t="shared" si="11"/>
        <v>5.009504042367538E-2</v>
      </c>
      <c r="K43" s="215">
        <f t="shared" si="12"/>
        <v>8.1730863662822853E-2</v>
      </c>
      <c r="L43" s="52">
        <f t="shared" si="16"/>
        <v>0.60860589694507383</v>
      </c>
      <c r="N43" s="27">
        <f t="shared" si="13"/>
        <v>2.3460190170695374</v>
      </c>
      <c r="O43" s="152">
        <f t="shared" si="14"/>
        <v>2.1724954343533369</v>
      </c>
      <c r="P43" s="52">
        <f t="shared" si="8"/>
        <v>-7.396512195922117E-2</v>
      </c>
    </row>
    <row r="44" spans="1:16" ht="20.100000000000001" customHeight="1" x14ac:dyDescent="0.25">
      <c r="A44" s="38" t="s">
        <v>174</v>
      </c>
      <c r="B44" s="19">
        <v>18285.799999999996</v>
      </c>
      <c r="C44" s="140">
        <v>15466.559999999998</v>
      </c>
      <c r="D44" s="247">
        <f t="shared" si="9"/>
        <v>7.817551085792597E-2</v>
      </c>
      <c r="E44" s="215">
        <f t="shared" si="10"/>
        <v>7.1063140709848455E-2</v>
      </c>
      <c r="F44" s="52">
        <f t="shared" si="15"/>
        <v>-0.15417646479782118</v>
      </c>
      <c r="H44" s="19">
        <v>3117.1479999999997</v>
      </c>
      <c r="I44" s="140">
        <v>3106.819</v>
      </c>
      <c r="J44" s="247">
        <f t="shared" si="11"/>
        <v>6.3544049285498727E-2</v>
      </c>
      <c r="K44" s="215">
        <f t="shared" si="12"/>
        <v>6.4235501107656592E-2</v>
      </c>
      <c r="L44" s="52">
        <f t="shared" si="16"/>
        <v>-3.313605898725285E-3</v>
      </c>
      <c r="N44" s="27">
        <f t="shared" si="13"/>
        <v>1.7046823218016169</v>
      </c>
      <c r="O44" s="152">
        <f t="shared" si="14"/>
        <v>2.0087330343657546</v>
      </c>
      <c r="P44" s="52">
        <f t="shared" si="8"/>
        <v>0.17836209637159695</v>
      </c>
    </row>
    <row r="45" spans="1:16" ht="20.100000000000001" customHeight="1" x14ac:dyDescent="0.25">
      <c r="A45" s="38" t="s">
        <v>178</v>
      </c>
      <c r="B45" s="19">
        <v>11761.84</v>
      </c>
      <c r="C45" s="140">
        <v>12015.859999999999</v>
      </c>
      <c r="D45" s="247">
        <f t="shared" si="9"/>
        <v>5.0284256123833145E-2</v>
      </c>
      <c r="E45" s="215">
        <f t="shared" si="10"/>
        <v>5.520844647612913E-2</v>
      </c>
      <c r="F45" s="52">
        <f t="shared" si="15"/>
        <v>2.1596961019704281E-2</v>
      </c>
      <c r="H45" s="19">
        <v>2554.0570000000002</v>
      </c>
      <c r="I45" s="140">
        <v>2788.0419999999995</v>
      </c>
      <c r="J45" s="247">
        <f t="shared" si="11"/>
        <v>5.2065260900660812E-2</v>
      </c>
      <c r="K45" s="215">
        <f t="shared" si="12"/>
        <v>5.7644579545571555E-2</v>
      </c>
      <c r="L45" s="52">
        <f t="shared" si="16"/>
        <v>9.161306893307361E-2</v>
      </c>
      <c r="N45" s="27">
        <f t="shared" si="13"/>
        <v>2.1714774218999748</v>
      </c>
      <c r="O45" s="152">
        <f t="shared" si="14"/>
        <v>2.3203016679621764</v>
      </c>
      <c r="P45" s="52">
        <f t="shared" si="8"/>
        <v>6.8535939891092676E-2</v>
      </c>
    </row>
    <row r="46" spans="1:16" ht="20.100000000000001" customHeight="1" x14ac:dyDescent="0.25">
      <c r="A46" s="38" t="s">
        <v>171</v>
      </c>
      <c r="B46" s="19">
        <v>13894.980000000001</v>
      </c>
      <c r="C46" s="140">
        <v>9135.6299999999992</v>
      </c>
      <c r="D46" s="247">
        <f t="shared" si="9"/>
        <v>5.9403863099271814E-2</v>
      </c>
      <c r="E46" s="215">
        <f t="shared" si="10"/>
        <v>4.1974851561246515E-2</v>
      </c>
      <c r="F46" s="52">
        <f t="shared" si="15"/>
        <v>-0.34252298312052276</v>
      </c>
      <c r="H46" s="19">
        <v>3671.3409999999999</v>
      </c>
      <c r="I46" s="140">
        <v>2532.3260000000005</v>
      </c>
      <c r="J46" s="247">
        <f t="shared" si="11"/>
        <v>7.4841449122041104E-2</v>
      </c>
      <c r="K46" s="215">
        <f t="shared" si="12"/>
        <v>5.2357485124800519E-2</v>
      </c>
      <c r="L46" s="52">
        <f t="shared" si="16"/>
        <v>-0.31024494864410562</v>
      </c>
      <c r="N46" s="27">
        <f t="shared" si="13"/>
        <v>2.6422067538060507</v>
      </c>
      <c r="O46" s="152">
        <f t="shared" si="14"/>
        <v>2.7719226807565551</v>
      </c>
      <c r="P46" s="52">
        <f t="shared" si="8"/>
        <v>4.9093783733483741E-2</v>
      </c>
    </row>
    <row r="47" spans="1:16" ht="20.100000000000001" customHeight="1" x14ac:dyDescent="0.25">
      <c r="A47" s="38" t="s">
        <v>176</v>
      </c>
      <c r="B47" s="19">
        <v>11236.52</v>
      </c>
      <c r="C47" s="140">
        <v>11099.440000000004</v>
      </c>
      <c r="D47" s="247">
        <f t="shared" si="9"/>
        <v>4.8038406373541356E-2</v>
      </c>
      <c r="E47" s="215">
        <f t="shared" si="10"/>
        <v>5.0997834458374768E-2</v>
      </c>
      <c r="F47" s="52">
        <f t="shared" si="15"/>
        <v>-1.2199506608807378E-2</v>
      </c>
      <c r="H47" s="19">
        <v>2748.6580000000013</v>
      </c>
      <c r="I47" s="140">
        <v>2523.5290000000005</v>
      </c>
      <c r="J47" s="247">
        <f t="shared" si="11"/>
        <v>5.6032263922335561E-2</v>
      </c>
      <c r="K47" s="215">
        <f t="shared" si="12"/>
        <v>5.2175601435005894E-2</v>
      </c>
      <c r="L47" s="52">
        <f t="shared" si="16"/>
        <v>-8.1905060578653557E-2</v>
      </c>
      <c r="N47" s="27">
        <f t="shared" si="13"/>
        <v>2.4461826259375687</v>
      </c>
      <c r="O47" s="152">
        <f t="shared" si="14"/>
        <v>2.2735642518901851</v>
      </c>
      <c r="P47" s="52">
        <f t="shared" si="8"/>
        <v>-7.0566429594038499E-2</v>
      </c>
    </row>
    <row r="48" spans="1:16" ht="20.100000000000001" customHeight="1" x14ac:dyDescent="0.25">
      <c r="A48" s="38" t="s">
        <v>184</v>
      </c>
      <c r="B48" s="19">
        <v>6182.0600000000013</v>
      </c>
      <c r="C48" s="140">
        <v>4173.1200000000008</v>
      </c>
      <c r="D48" s="247">
        <f t="shared" si="9"/>
        <v>2.6429562756584344E-2</v>
      </c>
      <c r="E48" s="215">
        <f t="shared" si="10"/>
        <v>1.9173947778890903E-2</v>
      </c>
      <c r="F48" s="52">
        <f t="shared" si="15"/>
        <v>-0.32496287645218586</v>
      </c>
      <c r="H48" s="19">
        <v>1723.7249999999997</v>
      </c>
      <c r="I48" s="140">
        <v>1229.0300000000002</v>
      </c>
      <c r="J48" s="247">
        <f t="shared" si="11"/>
        <v>3.5138680086619654E-2</v>
      </c>
      <c r="K48" s="215">
        <f t="shared" si="12"/>
        <v>2.5410993664691506E-2</v>
      </c>
      <c r="L48" s="52">
        <f t="shared" si="16"/>
        <v>-0.2869918345443731</v>
      </c>
      <c r="N48" s="27">
        <f t="shared" si="13"/>
        <v>2.788269605924238</v>
      </c>
      <c r="O48" s="152">
        <f t="shared" si="14"/>
        <v>2.9451106126830764</v>
      </c>
      <c r="P48" s="52">
        <f t="shared" si="8"/>
        <v>5.6250301773400326E-2</v>
      </c>
    </row>
    <row r="49" spans="1:16" ht="20.100000000000001" customHeight="1" x14ac:dyDescent="0.25">
      <c r="A49" s="38" t="s">
        <v>175</v>
      </c>
      <c r="B49" s="19">
        <v>3837.49</v>
      </c>
      <c r="C49" s="140">
        <v>5319.17</v>
      </c>
      <c r="D49" s="247">
        <f t="shared" si="9"/>
        <v>1.6406049566449504E-2</v>
      </c>
      <c r="E49" s="215">
        <f t="shared" si="10"/>
        <v>2.4439624982517425E-2</v>
      </c>
      <c r="F49" s="52">
        <f t="shared" si="15"/>
        <v>0.38610654360011371</v>
      </c>
      <c r="H49" s="19">
        <v>1027.6370000000002</v>
      </c>
      <c r="I49" s="140">
        <v>1202.0430000000001</v>
      </c>
      <c r="J49" s="247">
        <f t="shared" si="11"/>
        <v>2.0948705732163526E-2</v>
      </c>
      <c r="K49" s="215">
        <f t="shared" si="12"/>
        <v>2.4853019908128174E-2</v>
      </c>
      <c r="L49" s="52">
        <f t="shared" si="16"/>
        <v>0.1697155707706125</v>
      </c>
      <c r="N49" s="27">
        <f t="shared" si="13"/>
        <v>2.6778884114356005</v>
      </c>
      <c r="O49" s="152">
        <f t="shared" si="14"/>
        <v>2.2598318910657116</v>
      </c>
      <c r="P49" s="52">
        <f t="shared" si="8"/>
        <v>-0.15611424232041515</v>
      </c>
    </row>
    <row r="50" spans="1:16" ht="20.100000000000001" customHeight="1" x14ac:dyDescent="0.25">
      <c r="A50" s="38" t="s">
        <v>185</v>
      </c>
      <c r="B50" s="19">
        <v>3100.1600000000003</v>
      </c>
      <c r="C50" s="140">
        <v>5058.59</v>
      </c>
      <c r="D50" s="247">
        <f t="shared" si="9"/>
        <v>1.3253813983599724E-2</v>
      </c>
      <c r="E50" s="215">
        <f t="shared" si="10"/>
        <v>2.3242355957849216E-2</v>
      </c>
      <c r="F50" s="52">
        <f t="shared" si="15"/>
        <v>0.63171900805119729</v>
      </c>
      <c r="H50" s="19">
        <v>710.40899999999999</v>
      </c>
      <c r="I50" s="140">
        <v>1190.4489999999998</v>
      </c>
      <c r="J50" s="247">
        <f t="shared" si="11"/>
        <v>1.4481912475397981E-2</v>
      </c>
      <c r="K50" s="215">
        <f t="shared" si="12"/>
        <v>2.4613306426318583E-2</v>
      </c>
      <c r="L50" s="52">
        <f t="shared" si="16"/>
        <v>0.67572342129674579</v>
      </c>
      <c r="N50" s="27">
        <f t="shared" si="13"/>
        <v>2.2915236632947975</v>
      </c>
      <c r="O50" s="152">
        <f t="shared" si="14"/>
        <v>2.3533217754354472</v>
      </c>
      <c r="P50" s="52">
        <f t="shared" si="8"/>
        <v>2.6968131785204932E-2</v>
      </c>
    </row>
    <row r="51" spans="1:16" ht="20.100000000000001" customHeight="1" x14ac:dyDescent="0.25">
      <c r="A51" s="38" t="s">
        <v>187</v>
      </c>
      <c r="B51" s="19">
        <v>2658.2699999999995</v>
      </c>
      <c r="C51" s="140">
        <v>3019.22</v>
      </c>
      <c r="D51" s="247">
        <f t="shared" si="9"/>
        <v>1.1364644437120545E-2</v>
      </c>
      <c r="E51" s="215">
        <f t="shared" si="10"/>
        <v>1.3872202719543886E-2</v>
      </c>
      <c r="F51" s="52">
        <f t="shared" si="15"/>
        <v>0.13578379923785031</v>
      </c>
      <c r="H51" s="19">
        <v>777.22800000000007</v>
      </c>
      <c r="I51" s="140">
        <v>903.80099999999993</v>
      </c>
      <c r="J51" s="247">
        <f t="shared" si="11"/>
        <v>1.5844038954220208E-2</v>
      </c>
      <c r="K51" s="215">
        <f t="shared" si="12"/>
        <v>1.8686672811194065E-2</v>
      </c>
      <c r="L51" s="52">
        <f t="shared" si="16"/>
        <v>0.16285182726304231</v>
      </c>
      <c r="N51" s="27">
        <f t="shared" si="13"/>
        <v>2.9238113509914347</v>
      </c>
      <c r="O51" s="152">
        <f t="shared" si="14"/>
        <v>2.9934916965308922</v>
      </c>
      <c r="P51" s="52">
        <f t="shared" si="8"/>
        <v>2.3832025111958595E-2</v>
      </c>
    </row>
    <row r="52" spans="1:16" ht="20.100000000000001" customHeight="1" x14ac:dyDescent="0.25">
      <c r="A52" s="38" t="s">
        <v>189</v>
      </c>
      <c r="B52" s="19">
        <v>3858.6500000000005</v>
      </c>
      <c r="C52" s="140">
        <v>1298.0399999999997</v>
      </c>
      <c r="D52" s="247">
        <f t="shared" si="9"/>
        <v>1.6496512866373696E-2</v>
      </c>
      <c r="E52" s="215">
        <f t="shared" si="10"/>
        <v>5.9640152152134465E-3</v>
      </c>
      <c r="F52" s="52">
        <f t="shared" si="15"/>
        <v>-0.6636025552978374</v>
      </c>
      <c r="H52" s="19">
        <v>548.74299999999994</v>
      </c>
      <c r="I52" s="140">
        <v>301.18300000000005</v>
      </c>
      <c r="J52" s="247">
        <f t="shared" si="11"/>
        <v>1.1186299860344272E-2</v>
      </c>
      <c r="K52" s="215">
        <f t="shared" si="12"/>
        <v>6.2271541824957749E-3</v>
      </c>
      <c r="L52" s="52">
        <f t="shared" si="16"/>
        <v>-0.45114015121832973</v>
      </c>
      <c r="N52" s="27">
        <f t="shared" ref="N52" si="17">(H52/B52)*10</f>
        <v>1.4221113601907398</v>
      </c>
      <c r="O52" s="152">
        <f t="shared" ref="O52" si="18">(I52/C52)*10</f>
        <v>2.3202905919694317</v>
      </c>
      <c r="P52" s="52">
        <f t="shared" ref="P52" si="19">(O52-N52)/N52</f>
        <v>0.63158150403792856</v>
      </c>
    </row>
    <row r="53" spans="1:16" ht="20.100000000000001" customHeight="1" x14ac:dyDescent="0.25">
      <c r="A53" s="38" t="s">
        <v>192</v>
      </c>
      <c r="B53" s="19">
        <v>1401.24</v>
      </c>
      <c r="C53" s="140">
        <v>901.89999999999986</v>
      </c>
      <c r="D53" s="247">
        <f t="shared" si="9"/>
        <v>5.9905857460193267E-3</v>
      </c>
      <c r="E53" s="215">
        <f t="shared" si="10"/>
        <v>4.1438979712497366E-3</v>
      </c>
      <c r="F53" s="52">
        <f t="shared" si="15"/>
        <v>-0.35635579914932497</v>
      </c>
      <c r="H53" s="19">
        <v>402.96300000000002</v>
      </c>
      <c r="I53" s="140">
        <v>288.60699999999997</v>
      </c>
      <c r="J53" s="247">
        <f t="shared" si="11"/>
        <v>8.2145283869204874E-3</v>
      </c>
      <c r="K53" s="215">
        <f t="shared" si="12"/>
        <v>5.9671372127495827E-3</v>
      </c>
      <c r="L53" s="52">
        <f t="shared" si="16"/>
        <v>-0.28378784156361764</v>
      </c>
      <c r="N53" s="27">
        <f t="shared" ref="N53" si="20">(H53/B53)*10</f>
        <v>2.8757600411064486</v>
      </c>
      <c r="O53" s="152">
        <f t="shared" ref="O53" si="21">(I53/C53)*10</f>
        <v>3.1999889122962637</v>
      </c>
      <c r="P53" s="52">
        <f t="shared" ref="P53" si="22">(O53-N53)/N53</f>
        <v>0.11274545391661681</v>
      </c>
    </row>
    <row r="54" spans="1:16" ht="20.100000000000001" customHeight="1" x14ac:dyDescent="0.25">
      <c r="A54" s="38" t="s">
        <v>191</v>
      </c>
      <c r="B54" s="19">
        <v>628.91000000000008</v>
      </c>
      <c r="C54" s="140">
        <v>1015.7800000000002</v>
      </c>
      <c r="D54" s="247">
        <f t="shared" si="9"/>
        <v>2.6887180508185717E-3</v>
      </c>
      <c r="E54" s="215">
        <f t="shared" si="10"/>
        <v>4.6671345839184595E-3</v>
      </c>
      <c r="F54" s="52">
        <f t="shared" si="15"/>
        <v>0.6151436612551876</v>
      </c>
      <c r="H54" s="19">
        <v>170.35299999999998</v>
      </c>
      <c r="I54" s="140">
        <v>250.22899999999998</v>
      </c>
      <c r="J54" s="247">
        <f t="shared" si="11"/>
        <v>3.472699861518466E-3</v>
      </c>
      <c r="K54" s="215">
        <f t="shared" si="12"/>
        <v>5.1736471312515478E-3</v>
      </c>
      <c r="L54" s="52">
        <f t="shared" si="16"/>
        <v>0.4688851972081502</v>
      </c>
      <c r="N54" s="27">
        <f t="shared" ref="N54" si="23">(H54/B54)*10</f>
        <v>2.7087023580480505</v>
      </c>
      <c r="O54" s="152">
        <f t="shared" ref="O54" si="24">(I54/C54)*10</f>
        <v>2.4634172753942778</v>
      </c>
      <c r="P54" s="52">
        <f t="shared" ref="P54" si="25">(O54-N54)/N54</f>
        <v>-9.0554461225680935E-2</v>
      </c>
    </row>
    <row r="55" spans="1:16" ht="20.100000000000001" customHeight="1" x14ac:dyDescent="0.25">
      <c r="A55" s="38" t="s">
        <v>194</v>
      </c>
      <c r="B55" s="19">
        <v>561.34</v>
      </c>
      <c r="C55" s="140">
        <v>669.79000000000008</v>
      </c>
      <c r="D55" s="247">
        <f t="shared" si="9"/>
        <v>2.3998425699169944E-3</v>
      </c>
      <c r="E55" s="215">
        <f t="shared" si="10"/>
        <v>3.0774380997487102E-3</v>
      </c>
      <c r="F55" s="52">
        <f t="shared" si="15"/>
        <v>0.19319841807104435</v>
      </c>
      <c r="H55" s="19">
        <v>130.53800000000001</v>
      </c>
      <c r="I55" s="140">
        <v>240.81200000000004</v>
      </c>
      <c r="J55" s="247">
        <f t="shared" si="11"/>
        <v>2.6610584757702982E-3</v>
      </c>
      <c r="K55" s="215">
        <f t="shared" si="12"/>
        <v>4.978944538686355E-3</v>
      </c>
      <c r="L55" s="52">
        <f t="shared" si="16"/>
        <v>0.84476550889396207</v>
      </c>
      <c r="N55" s="27">
        <f t="shared" ref="N55:N56" si="26">(H55/B55)*10</f>
        <v>2.3254711939288133</v>
      </c>
      <c r="O55" s="152">
        <f t="shared" ref="O55:O56" si="27">(I55/C55)*10</f>
        <v>3.5953358515355562</v>
      </c>
      <c r="P55" s="52">
        <f t="shared" ref="P55:P56" si="28">(O55-N55)/N55</f>
        <v>0.5460676790673743</v>
      </c>
    </row>
    <row r="56" spans="1:16" ht="20.100000000000001" customHeight="1" x14ac:dyDescent="0.25">
      <c r="A56" s="38" t="s">
        <v>188</v>
      </c>
      <c r="B56" s="19">
        <v>496.35</v>
      </c>
      <c r="C56" s="140">
        <v>917.72000000000014</v>
      </c>
      <c r="D56" s="247">
        <f t="shared" si="9"/>
        <v>2.1219971132972887E-3</v>
      </c>
      <c r="E56" s="215">
        <f t="shared" si="10"/>
        <v>4.2165850384469558E-3</v>
      </c>
      <c r="F56" s="52">
        <f t="shared" si="15"/>
        <v>0.84893724186561925</v>
      </c>
      <c r="H56" s="19">
        <v>125.90399999999997</v>
      </c>
      <c r="I56" s="140">
        <v>216.02</v>
      </c>
      <c r="J56" s="247">
        <f t="shared" si="11"/>
        <v>2.5665929180268086E-3</v>
      </c>
      <c r="K56" s="215">
        <f t="shared" si="12"/>
        <v>4.4663538330607542E-3</v>
      </c>
      <c r="L56" s="52">
        <f t="shared" si="16"/>
        <v>0.71575168382259546</v>
      </c>
      <c r="N56" s="27">
        <f t="shared" si="26"/>
        <v>2.5365971592626164</v>
      </c>
      <c r="O56" s="152">
        <f t="shared" si="27"/>
        <v>2.3538769995205509</v>
      </c>
      <c r="P56" s="52">
        <f t="shared" si="28"/>
        <v>-7.2033574221608734E-2</v>
      </c>
    </row>
    <row r="57" spans="1:16" ht="20.100000000000001" customHeight="1" x14ac:dyDescent="0.25">
      <c r="A57" s="38" t="s">
        <v>193</v>
      </c>
      <c r="B57" s="19">
        <v>896.47000000000025</v>
      </c>
      <c r="C57" s="140">
        <v>411.9</v>
      </c>
      <c r="D57" s="247">
        <f t="shared" si="9"/>
        <v>3.8325914216936052E-3</v>
      </c>
      <c r="E57" s="215">
        <f t="shared" si="10"/>
        <v>1.8925286332828104E-3</v>
      </c>
      <c r="F57" s="52">
        <f t="shared" si="15"/>
        <v>-0.54053119457427479</v>
      </c>
      <c r="H57" s="19">
        <v>254.86900000000003</v>
      </c>
      <c r="I57" s="140">
        <v>138.929</v>
      </c>
      <c r="J57" s="247">
        <f t="shared" si="11"/>
        <v>5.1955852905751594E-3</v>
      </c>
      <c r="K57" s="215">
        <f t="shared" si="12"/>
        <v>2.8724473274386515E-3</v>
      </c>
      <c r="L57" s="52">
        <f t="shared" si="16"/>
        <v>-0.45490036057739469</v>
      </c>
      <c r="N57" s="27">
        <f t="shared" si="13"/>
        <v>2.84302876839158</v>
      </c>
      <c r="O57" s="152">
        <f t="shared" si="14"/>
        <v>3.372881767419277</v>
      </c>
      <c r="P57" s="52">
        <f t="shared" si="8"/>
        <v>0.18636920066322682</v>
      </c>
    </row>
    <row r="58" spans="1:16" ht="20.100000000000001" customHeight="1" x14ac:dyDescent="0.25">
      <c r="A58" s="38" t="s">
        <v>190</v>
      </c>
      <c r="B58" s="19">
        <v>495.87999999999994</v>
      </c>
      <c r="C58" s="140">
        <v>350.25999999999993</v>
      </c>
      <c r="D58" s="247">
        <f t="shared" si="9"/>
        <v>2.1199877677885756E-3</v>
      </c>
      <c r="E58" s="215">
        <f t="shared" si="10"/>
        <v>1.6093155598291748E-3</v>
      </c>
      <c r="F58" s="52">
        <f t="shared" si="15"/>
        <v>-0.29365975639267572</v>
      </c>
      <c r="H58" s="19">
        <v>180.88200000000001</v>
      </c>
      <c r="I58" s="140">
        <v>134.08799999999999</v>
      </c>
      <c r="J58" s="247">
        <f t="shared" si="11"/>
        <v>3.6873368614065106E-3</v>
      </c>
      <c r="K58" s="215">
        <f t="shared" si="12"/>
        <v>2.7723565075800866E-3</v>
      </c>
      <c r="L58" s="52">
        <f t="shared" si="16"/>
        <v>-0.2586990413639832</v>
      </c>
      <c r="N58" s="27">
        <f t="shared" si="13"/>
        <v>3.6476970234734214</v>
      </c>
      <c r="O58" s="152">
        <f t="shared" si="14"/>
        <v>3.8282418774624571</v>
      </c>
      <c r="P58" s="52">
        <f t="shared" si="8"/>
        <v>4.9495572912773539E-2</v>
      </c>
    </row>
    <row r="59" spans="1:16" ht="20.100000000000001" customHeight="1" x14ac:dyDescent="0.25">
      <c r="A59" s="38" t="s">
        <v>196</v>
      </c>
      <c r="B59" s="19">
        <v>84.220000000000027</v>
      </c>
      <c r="C59" s="140">
        <v>132.41999999999999</v>
      </c>
      <c r="D59" s="247">
        <f t="shared" si="9"/>
        <v>3.6005761434853976E-4</v>
      </c>
      <c r="E59" s="215">
        <f t="shared" si="10"/>
        <v>6.0842107700730694E-4</v>
      </c>
      <c r="F59" s="52">
        <f>(C59-B59)/B59</f>
        <v>0.5723106150558056</v>
      </c>
      <c r="H59" s="19">
        <v>33.103000000000002</v>
      </c>
      <c r="I59" s="140">
        <v>45.621000000000009</v>
      </c>
      <c r="J59" s="247">
        <f t="shared" si="11"/>
        <v>6.7481513983226474E-4</v>
      </c>
      <c r="K59" s="215">
        <f t="shared" si="12"/>
        <v>9.4324381176772842E-4</v>
      </c>
      <c r="L59" s="52">
        <f>(I59-H59)/H59</f>
        <v>0.37815303748904955</v>
      </c>
      <c r="N59" s="27">
        <f t="shared" si="13"/>
        <v>3.9305390643552589</v>
      </c>
      <c r="O59" s="152">
        <f t="shared" si="14"/>
        <v>3.4451744449478938</v>
      </c>
      <c r="P59" s="52">
        <f>(O59-N59)/N59</f>
        <v>-0.12348550961087605</v>
      </c>
    </row>
    <row r="60" spans="1:16" ht="20.100000000000001" customHeight="1" x14ac:dyDescent="0.25">
      <c r="A60" s="38" t="s">
        <v>213</v>
      </c>
      <c r="B60" s="19">
        <v>100.89</v>
      </c>
      <c r="C60" s="140">
        <v>63.87</v>
      </c>
      <c r="D60" s="247">
        <f t="shared" si="9"/>
        <v>4.3132525185970273E-4</v>
      </c>
      <c r="E60" s="215">
        <f t="shared" si="10"/>
        <v>2.9345910125703594E-4</v>
      </c>
      <c r="F60" s="52">
        <f>(C60-B60)/B60</f>
        <v>-0.36693428486470414</v>
      </c>
      <c r="H60" s="19">
        <v>26.130000000000003</v>
      </c>
      <c r="I60" s="140">
        <v>30.076999999999998</v>
      </c>
      <c r="J60" s="247">
        <f t="shared" si="11"/>
        <v>5.3266832624889219E-4</v>
      </c>
      <c r="K60" s="215">
        <f t="shared" si="12"/>
        <v>6.2186151391986058E-4</v>
      </c>
      <c r="L60" s="52">
        <f>(I60-H60)/H60</f>
        <v>0.15105243015690759</v>
      </c>
      <c r="N60" s="27">
        <f t="shared" si="13"/>
        <v>2.5899494498959266</v>
      </c>
      <c r="O60" s="152">
        <f t="shared" si="14"/>
        <v>4.7090966024737746</v>
      </c>
      <c r="P60" s="52">
        <f>(O60-N60)/N60</f>
        <v>0.81821950334320348</v>
      </c>
    </row>
    <row r="61" spans="1:16" ht="20.100000000000001" customHeight="1" thickBot="1" x14ac:dyDescent="0.3">
      <c r="A61" s="8" t="s">
        <v>17</v>
      </c>
      <c r="B61" s="19">
        <f>B62-SUM(B39:B60)</f>
        <v>324.48000000003958</v>
      </c>
      <c r="C61" s="140">
        <f>C62-SUM(C39:C60)</f>
        <v>77.880000000004657</v>
      </c>
      <c r="D61" s="247">
        <f t="shared" si="9"/>
        <v>1.3872179375899834E-3</v>
      </c>
      <c r="E61" s="215">
        <f t="shared" si="10"/>
        <v>3.5782988579770357E-4</v>
      </c>
      <c r="F61" s="52">
        <f t="shared" si="15"/>
        <v>-0.75998520710060669</v>
      </c>
      <c r="H61" s="19">
        <f>H62-SUM(H39:H60)</f>
        <v>106.1479999999865</v>
      </c>
      <c r="I61" s="140">
        <f>I62-SUM(I39:I60)</f>
        <v>34.869999999995343</v>
      </c>
      <c r="J61" s="247">
        <f t="shared" si="11"/>
        <v>2.1638606006375897E-3</v>
      </c>
      <c r="K61" s="215">
        <f t="shared" si="12"/>
        <v>7.2095990259609148E-4</v>
      </c>
      <c r="L61" s="52">
        <f t="shared" si="16"/>
        <v>-0.67149640125108545</v>
      </c>
      <c r="N61" s="27">
        <f t="shared" si="13"/>
        <v>3.2713264299794611</v>
      </c>
      <c r="O61" s="152">
        <f t="shared" si="14"/>
        <v>4.4774011299426366</v>
      </c>
      <c r="P61" s="52">
        <f t="shared" si="8"/>
        <v>0.36868063330835127</v>
      </c>
    </row>
    <row r="62" spans="1:16" ht="26.25" customHeight="1" thickBot="1" x14ac:dyDescent="0.3">
      <c r="A62" s="12" t="s">
        <v>18</v>
      </c>
      <c r="B62" s="17">
        <v>233907.00999999998</v>
      </c>
      <c r="C62" s="145">
        <v>217645.32000000004</v>
      </c>
      <c r="D62" s="253">
        <f>SUM(D39:D61)</f>
        <v>1.0000000000000002</v>
      </c>
      <c r="E62" s="254">
        <f>SUM(E39:E61)</f>
        <v>0.99999999999999956</v>
      </c>
      <c r="F62" s="57">
        <f t="shared" si="15"/>
        <v>-6.9522029288476409E-2</v>
      </c>
      <c r="G62" s="1"/>
      <c r="H62" s="17">
        <v>49054.915999999997</v>
      </c>
      <c r="I62" s="145">
        <v>48366.073999999986</v>
      </c>
      <c r="J62" s="253">
        <f>SUM(J39:J61)</f>
        <v>0.99999999999999956</v>
      </c>
      <c r="K62" s="254">
        <f>SUM(K39:K61)</f>
        <v>1</v>
      </c>
      <c r="L62" s="57">
        <f t="shared" si="16"/>
        <v>-1.4042262349404727E-2</v>
      </c>
      <c r="M62" s="1"/>
      <c r="N62" s="29">
        <f t="shared" si="13"/>
        <v>2.097197343508431</v>
      </c>
      <c r="O62" s="146">
        <f t="shared" si="14"/>
        <v>2.2222427755395788</v>
      </c>
      <c r="P62" s="57">
        <f t="shared" si="8"/>
        <v>5.9625019275466727E-2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F66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162</v>
      </c>
      <c r="B68" s="39">
        <v>53076.32999999998</v>
      </c>
      <c r="C68" s="147">
        <v>49731.12999999999</v>
      </c>
      <c r="D68" s="247">
        <f>B68/$B$96</f>
        <v>0.14214268834726437</v>
      </c>
      <c r="E68" s="246">
        <f>C68/$C$96</f>
        <v>0.13098826729480606</v>
      </c>
      <c r="F68" s="61">
        <f t="shared" ref="F68:F80" si="29">(C68-B68)/B68</f>
        <v>-6.3026211495783357E-2</v>
      </c>
      <c r="H68" s="19">
        <v>15256.548000000001</v>
      </c>
      <c r="I68" s="147">
        <v>15859.924000000001</v>
      </c>
      <c r="J68" s="245">
        <f>H68/$H$96</f>
        <v>0.17781481161660109</v>
      </c>
      <c r="K68" s="246">
        <f>I68/$I$96</f>
        <v>0.175276884652183</v>
      </c>
      <c r="L68" s="61">
        <f t="shared" ref="L68:L80" si="30">(I68-H68)/H68</f>
        <v>3.954865805816625E-2</v>
      </c>
      <c r="N68" s="41">
        <f t="shared" ref="N68:N96" si="31">(H68/B68)*10</f>
        <v>2.8744542058578664</v>
      </c>
      <c r="O68" s="149">
        <f t="shared" ref="O68:O96" si="32">(I68/C68)*10</f>
        <v>3.1891340494374458</v>
      </c>
      <c r="P68" s="61">
        <f t="shared" si="8"/>
        <v>0.10947464146003497</v>
      </c>
    </row>
    <row r="69" spans="1:16" ht="20.100000000000001" customHeight="1" x14ac:dyDescent="0.25">
      <c r="A69" s="38" t="s">
        <v>164</v>
      </c>
      <c r="B69" s="19">
        <v>46624.209999999992</v>
      </c>
      <c r="C69" s="140">
        <v>45650.439999999995</v>
      </c>
      <c r="D69" s="247">
        <f t="shared" ref="D69:D95" si="33">B69/$B$96</f>
        <v>0.12486339110988663</v>
      </c>
      <c r="E69" s="215">
        <f t="shared" ref="E69:E95" si="34">C69/$C$96</f>
        <v>0.12024001941732486</v>
      </c>
      <c r="F69" s="52">
        <f t="shared" si="29"/>
        <v>-2.0885501330746344E-2</v>
      </c>
      <c r="H69" s="19">
        <v>12969.714</v>
      </c>
      <c r="I69" s="140">
        <v>14116.319999999996</v>
      </c>
      <c r="J69" s="214">
        <f t="shared" ref="J69:J96" si="35">H69/$H$96</f>
        <v>0.15116179961752776</v>
      </c>
      <c r="K69" s="215">
        <f t="shared" ref="K69:K96" si="36">I69/$I$96</f>
        <v>0.15600734230210075</v>
      </c>
      <c r="L69" s="52">
        <f t="shared" si="30"/>
        <v>8.8406421298110049E-2</v>
      </c>
      <c r="N69" s="40">
        <f t="shared" si="31"/>
        <v>2.781755229740086</v>
      </c>
      <c r="O69" s="143">
        <f t="shared" si="32"/>
        <v>3.0922637328358715</v>
      </c>
      <c r="P69" s="52">
        <f t="shared" si="8"/>
        <v>0.11162322974217898</v>
      </c>
    </row>
    <row r="70" spans="1:16" ht="20.100000000000001" customHeight="1" x14ac:dyDescent="0.25">
      <c r="A70" s="38" t="s">
        <v>166</v>
      </c>
      <c r="B70" s="19">
        <v>76797.289999999979</v>
      </c>
      <c r="C70" s="140">
        <v>89574.549999999974</v>
      </c>
      <c r="D70" s="247">
        <f t="shared" si="33"/>
        <v>0.20566933053556047</v>
      </c>
      <c r="E70" s="215">
        <f t="shared" si="34"/>
        <v>0.23593300812211523</v>
      </c>
      <c r="F70" s="52">
        <f t="shared" si="29"/>
        <v>0.16637644375211674</v>
      </c>
      <c r="H70" s="19">
        <v>9105.473</v>
      </c>
      <c r="I70" s="140">
        <v>12010.433999999996</v>
      </c>
      <c r="J70" s="214">
        <f t="shared" si="35"/>
        <v>0.10612413543188456</v>
      </c>
      <c r="K70" s="215">
        <f t="shared" si="36"/>
        <v>0.13273401908109117</v>
      </c>
      <c r="L70" s="52">
        <f t="shared" si="30"/>
        <v>0.31903460698856562</v>
      </c>
      <c r="N70" s="40">
        <f t="shared" si="31"/>
        <v>1.1856503009416091</v>
      </c>
      <c r="O70" s="143">
        <f t="shared" si="32"/>
        <v>1.3408310731117266</v>
      </c>
      <c r="P70" s="52">
        <f t="shared" si="8"/>
        <v>0.13088241283865693</v>
      </c>
    </row>
    <row r="71" spans="1:16" ht="20.100000000000001" customHeight="1" x14ac:dyDescent="0.25">
      <c r="A71" s="38" t="s">
        <v>167</v>
      </c>
      <c r="B71" s="19">
        <v>34220.57</v>
      </c>
      <c r="C71" s="140">
        <v>27915.06</v>
      </c>
      <c r="D71" s="247">
        <f t="shared" si="33"/>
        <v>9.1645443770806065E-2</v>
      </c>
      <c r="E71" s="215">
        <f t="shared" si="34"/>
        <v>7.3526287072715815E-2</v>
      </c>
      <c r="F71" s="52">
        <f t="shared" si="29"/>
        <v>-0.18426081155281746</v>
      </c>
      <c r="H71" s="19">
        <v>11736.332999999999</v>
      </c>
      <c r="I71" s="140">
        <v>9824.5430000000015</v>
      </c>
      <c r="J71" s="214">
        <f t="shared" si="35"/>
        <v>0.13678676470356849</v>
      </c>
      <c r="K71" s="215">
        <f t="shared" si="36"/>
        <v>0.10857651588818533</v>
      </c>
      <c r="L71" s="52">
        <f t="shared" si="30"/>
        <v>-0.16289500306441521</v>
      </c>
      <c r="N71" s="40">
        <f t="shared" si="31"/>
        <v>3.4296135336144311</v>
      </c>
      <c r="O71" s="143">
        <f t="shared" si="32"/>
        <v>3.5194418353390611</v>
      </c>
      <c r="P71" s="52">
        <f t="shared" si="8"/>
        <v>2.619196036060685E-2</v>
      </c>
    </row>
    <row r="72" spans="1:16" ht="20.100000000000001" customHeight="1" x14ac:dyDescent="0.25">
      <c r="A72" s="38" t="s">
        <v>165</v>
      </c>
      <c r="B72" s="19">
        <v>38641.649999999987</v>
      </c>
      <c r="C72" s="140">
        <v>35629.699999999997</v>
      </c>
      <c r="D72" s="247">
        <f t="shared" si="33"/>
        <v>0.10348545223782558</v>
      </c>
      <c r="E72" s="215">
        <f t="shared" si="34"/>
        <v>9.3846101370183052E-2</v>
      </c>
      <c r="F72" s="52">
        <f t="shared" si="29"/>
        <v>-7.7945688137022892E-2</v>
      </c>
      <c r="H72" s="19">
        <v>9667.6260000000002</v>
      </c>
      <c r="I72" s="140">
        <v>9622.6429999999982</v>
      </c>
      <c r="J72" s="214">
        <f t="shared" si="35"/>
        <v>0.11267601923906738</v>
      </c>
      <c r="K72" s="215">
        <f t="shared" si="36"/>
        <v>0.10634520614097115</v>
      </c>
      <c r="L72" s="52">
        <f t="shared" si="30"/>
        <v>-4.6529520277265582E-3</v>
      </c>
      <c r="N72" s="40">
        <f t="shared" si="31"/>
        <v>2.5018667681116109</v>
      </c>
      <c r="O72" s="143">
        <f t="shared" si="32"/>
        <v>2.7007364642419103</v>
      </c>
      <c r="P72" s="52">
        <f t="shared" ref="P72:P80" si="37">(O72-N72)/N72</f>
        <v>7.9488523795535532E-2</v>
      </c>
    </row>
    <row r="73" spans="1:16" ht="20.100000000000001" customHeight="1" x14ac:dyDescent="0.25">
      <c r="A73" s="38" t="s">
        <v>170</v>
      </c>
      <c r="B73" s="19">
        <v>23715.190000000006</v>
      </c>
      <c r="C73" s="140">
        <v>22943.540000000015</v>
      </c>
      <c r="D73" s="247">
        <f t="shared" si="33"/>
        <v>6.3511189663380319E-2</v>
      </c>
      <c r="E73" s="215">
        <f t="shared" si="34"/>
        <v>6.0431656192189424E-2</v>
      </c>
      <c r="F73" s="52">
        <f t="shared" si="29"/>
        <v>-3.2538217066782525E-2</v>
      </c>
      <c r="H73" s="19">
        <v>8269.9650000000001</v>
      </c>
      <c r="I73" s="140">
        <v>8234.9190000000017</v>
      </c>
      <c r="J73" s="214">
        <f t="shared" si="35"/>
        <v>9.6386303674388496E-2</v>
      </c>
      <c r="K73" s="215">
        <f t="shared" si="36"/>
        <v>9.1008692581570391E-2</v>
      </c>
      <c r="L73" s="52">
        <f t="shared" si="30"/>
        <v>-4.2377446579276281E-3</v>
      </c>
      <c r="N73" s="40">
        <f t="shared" si="31"/>
        <v>3.4872016627317759</v>
      </c>
      <c r="O73" s="143">
        <f t="shared" si="32"/>
        <v>3.5892102962315304</v>
      </c>
      <c r="P73" s="52">
        <f t="shared" si="37"/>
        <v>2.9252289762859263E-2</v>
      </c>
    </row>
    <row r="74" spans="1:16" ht="20.100000000000001" customHeight="1" x14ac:dyDescent="0.25">
      <c r="A74" s="38" t="s">
        <v>177</v>
      </c>
      <c r="B74" s="19">
        <v>10215.009999999998</v>
      </c>
      <c r="C74" s="140">
        <v>10166.840000000002</v>
      </c>
      <c r="D74" s="247">
        <f t="shared" si="33"/>
        <v>2.7356619850961616E-2</v>
      </c>
      <c r="E74" s="215">
        <f t="shared" si="34"/>
        <v>2.6778735079285881E-2</v>
      </c>
      <c r="F74" s="52">
        <f t="shared" si="29"/>
        <v>-4.7156096763484754E-3</v>
      </c>
      <c r="H74" s="19">
        <v>2580.5699999999997</v>
      </c>
      <c r="I74" s="140">
        <v>2654.8310000000001</v>
      </c>
      <c r="J74" s="214">
        <f t="shared" si="35"/>
        <v>3.00765001633038E-2</v>
      </c>
      <c r="K74" s="215">
        <f t="shared" si="36"/>
        <v>2.9340021235791519E-2</v>
      </c>
      <c r="L74" s="52">
        <f t="shared" si="30"/>
        <v>2.8776975629415374E-2</v>
      </c>
      <c r="N74" s="40">
        <f t="shared" si="31"/>
        <v>2.5262530335261539</v>
      </c>
      <c r="O74" s="143">
        <f t="shared" si="32"/>
        <v>2.6112646604057894</v>
      </c>
      <c r="P74" s="52">
        <f t="shared" si="37"/>
        <v>3.3651271567589534E-2</v>
      </c>
    </row>
    <row r="75" spans="1:16" ht="20.100000000000001" customHeight="1" x14ac:dyDescent="0.25">
      <c r="A75" s="38" t="s">
        <v>180</v>
      </c>
      <c r="B75" s="19">
        <v>4143.6499999999996</v>
      </c>
      <c r="C75" s="140">
        <v>9310.5300000000007</v>
      </c>
      <c r="D75" s="247">
        <f t="shared" si="33"/>
        <v>1.1097028573191519E-2</v>
      </c>
      <c r="E75" s="215">
        <f t="shared" si="34"/>
        <v>2.4523275306559712E-2</v>
      </c>
      <c r="F75" s="52">
        <f t="shared" si="29"/>
        <v>1.2469392926526135</v>
      </c>
      <c r="H75" s="19">
        <v>807.197</v>
      </c>
      <c r="I75" s="140">
        <v>2000.8490000000002</v>
      </c>
      <c r="J75" s="214">
        <f t="shared" si="35"/>
        <v>9.4078675262900605E-3</v>
      </c>
      <c r="K75" s="215">
        <f t="shared" si="36"/>
        <v>2.2112500626070824E-2</v>
      </c>
      <c r="L75" s="52">
        <f t="shared" si="30"/>
        <v>1.4787616901450329</v>
      </c>
      <c r="N75" s="40">
        <f t="shared" si="31"/>
        <v>1.9480337383707602</v>
      </c>
      <c r="O75" s="143">
        <f t="shared" si="32"/>
        <v>2.1490172954708271</v>
      </c>
      <c r="P75" s="52">
        <f t="shared" si="37"/>
        <v>0.1031725237306001</v>
      </c>
    </row>
    <row r="76" spans="1:16" ht="20.100000000000001" customHeight="1" x14ac:dyDescent="0.25">
      <c r="A76" s="38" t="s">
        <v>181</v>
      </c>
      <c r="B76" s="19">
        <v>19038.73</v>
      </c>
      <c r="C76" s="140">
        <v>25383.470000000005</v>
      </c>
      <c r="D76" s="247">
        <f t="shared" si="33"/>
        <v>5.0987252979203986E-2</v>
      </c>
      <c r="E76" s="215">
        <f t="shared" si="34"/>
        <v>6.6858258664737602E-2</v>
      </c>
      <c r="F76" s="52">
        <f t="shared" si="29"/>
        <v>0.33325437148381248</v>
      </c>
      <c r="H76" s="19">
        <v>1409.8780000000002</v>
      </c>
      <c r="I76" s="140">
        <v>1957.8899999999996</v>
      </c>
      <c r="J76" s="214">
        <f t="shared" si="35"/>
        <v>1.643210449522332E-2</v>
      </c>
      <c r="K76" s="215">
        <f t="shared" si="36"/>
        <v>2.1637736706157134E-2</v>
      </c>
      <c r="L76" s="52">
        <f t="shared" si="30"/>
        <v>0.38869462464128063</v>
      </c>
      <c r="N76" s="40">
        <f t="shared" si="31"/>
        <v>0.74053153755528878</v>
      </c>
      <c r="O76" s="143">
        <f t="shared" si="32"/>
        <v>0.77132480311005513</v>
      </c>
      <c r="P76" s="52">
        <f t="shared" si="37"/>
        <v>4.1582652450460021E-2</v>
      </c>
    </row>
    <row r="77" spans="1:16" ht="20.100000000000001" customHeight="1" x14ac:dyDescent="0.25">
      <c r="A77" s="38" t="s">
        <v>183</v>
      </c>
      <c r="B77" s="19">
        <v>5631.23</v>
      </c>
      <c r="C77" s="140">
        <v>4057.3199999999997</v>
      </c>
      <c r="D77" s="247">
        <f t="shared" si="33"/>
        <v>1.5080887674444821E-2</v>
      </c>
      <c r="E77" s="215">
        <f t="shared" si="34"/>
        <v>1.0686692955912375E-2</v>
      </c>
      <c r="F77" s="52">
        <f t="shared" si="29"/>
        <v>-0.27949666413909574</v>
      </c>
      <c r="H77" s="19">
        <v>1575.9450000000002</v>
      </c>
      <c r="I77" s="140">
        <v>1426.6839999999997</v>
      </c>
      <c r="J77" s="214">
        <f t="shared" si="35"/>
        <v>1.836761260103691E-2</v>
      </c>
      <c r="K77" s="215">
        <f t="shared" si="36"/>
        <v>1.5767082295168312E-2</v>
      </c>
      <c r="L77" s="52">
        <f t="shared" si="30"/>
        <v>-9.4712061651898008E-2</v>
      </c>
      <c r="N77" s="40">
        <f t="shared" si="31"/>
        <v>2.7985804167118022</v>
      </c>
      <c r="O77" s="143">
        <f t="shared" si="32"/>
        <v>3.5163211183737042</v>
      </c>
      <c r="P77" s="52">
        <f t="shared" si="37"/>
        <v>0.25646599160627759</v>
      </c>
    </row>
    <row r="78" spans="1:16" ht="20.100000000000001" customHeight="1" x14ac:dyDescent="0.25">
      <c r="A78" s="38" t="s">
        <v>182</v>
      </c>
      <c r="B78" s="19">
        <v>3340.6500000000005</v>
      </c>
      <c r="C78" s="140">
        <v>3893.8</v>
      </c>
      <c r="D78" s="247">
        <f t="shared" si="33"/>
        <v>8.9465298717392294E-3</v>
      </c>
      <c r="E78" s="215">
        <f t="shared" si="34"/>
        <v>1.0255992879963031E-2</v>
      </c>
      <c r="F78" s="52">
        <f t="shared" si="29"/>
        <v>0.16558154850104009</v>
      </c>
      <c r="H78" s="19">
        <v>1256.0190000000002</v>
      </c>
      <c r="I78" s="140">
        <v>1278.8760000000002</v>
      </c>
      <c r="J78" s="214">
        <f t="shared" si="35"/>
        <v>1.4638880425104797E-2</v>
      </c>
      <c r="K78" s="215">
        <f t="shared" si="36"/>
        <v>1.413357347339402E-2</v>
      </c>
      <c r="L78" s="52">
        <f t="shared" si="30"/>
        <v>1.8197973119833351E-2</v>
      </c>
      <c r="N78" s="40">
        <f t="shared" si="31"/>
        <v>3.7598042297157743</v>
      </c>
      <c r="O78" s="143">
        <f t="shared" si="32"/>
        <v>3.2843905696235041</v>
      </c>
      <c r="P78" s="52">
        <f t="shared" si="37"/>
        <v>-0.12644638684504314</v>
      </c>
    </row>
    <row r="79" spans="1:16" ht="20.100000000000001" customHeight="1" x14ac:dyDescent="0.25">
      <c r="A79" s="38" t="s">
        <v>179</v>
      </c>
      <c r="B79" s="19">
        <v>319.95999999999998</v>
      </c>
      <c r="C79" s="140">
        <v>527.48000000000013</v>
      </c>
      <c r="D79" s="247">
        <f t="shared" si="33"/>
        <v>8.5687866066833801E-4</v>
      </c>
      <c r="E79" s="215">
        <f t="shared" si="34"/>
        <v>1.3893448878532285E-3</v>
      </c>
      <c r="F79" s="52">
        <f t="shared" si="29"/>
        <v>0.64858107263407982</v>
      </c>
      <c r="H79" s="19">
        <v>561.4559999999999</v>
      </c>
      <c r="I79" s="140">
        <v>1020.8159999999999</v>
      </c>
      <c r="J79" s="214">
        <f t="shared" si="35"/>
        <v>6.5437602838473267E-3</v>
      </c>
      <c r="K79" s="215">
        <f t="shared" si="36"/>
        <v>1.1281608176880469E-2</v>
      </c>
      <c r="L79" s="52">
        <f t="shared" si="30"/>
        <v>0.81815850218004638</v>
      </c>
      <c r="N79" s="40">
        <f t="shared" si="31"/>
        <v>17.547693461682709</v>
      </c>
      <c r="O79" s="143">
        <f t="shared" si="32"/>
        <v>19.352695836808973</v>
      </c>
      <c r="P79" s="52">
        <f t="shared" si="37"/>
        <v>0.10286265708183714</v>
      </c>
    </row>
    <row r="80" spans="1:16" ht="20.100000000000001" customHeight="1" x14ac:dyDescent="0.25">
      <c r="A80" s="38" t="s">
        <v>197</v>
      </c>
      <c r="B80" s="19">
        <v>3732.2300000000005</v>
      </c>
      <c r="C80" s="140">
        <v>3515.1900000000005</v>
      </c>
      <c r="D80" s="247">
        <f t="shared" si="33"/>
        <v>9.9952126631647452E-3</v>
      </c>
      <c r="E80" s="215">
        <f t="shared" si="34"/>
        <v>9.2587610076833044E-3</v>
      </c>
      <c r="F80" s="52">
        <f t="shared" si="29"/>
        <v>-5.8152900544714538E-2</v>
      </c>
      <c r="H80" s="19">
        <v>737.84300000000007</v>
      </c>
      <c r="I80" s="140">
        <v>909.4730000000003</v>
      </c>
      <c r="J80" s="214">
        <f t="shared" si="35"/>
        <v>8.5995478169522896E-3</v>
      </c>
      <c r="K80" s="215">
        <f t="shared" si="36"/>
        <v>1.0051094451352658E-2</v>
      </c>
      <c r="L80" s="52">
        <f t="shared" si="30"/>
        <v>0.23261046049091771</v>
      </c>
      <c r="N80" s="40">
        <f t="shared" si="31"/>
        <v>1.9769494377356165</v>
      </c>
      <c r="O80" s="143">
        <f t="shared" si="32"/>
        <v>2.5872655532133404</v>
      </c>
      <c r="P80" s="52">
        <f t="shared" si="37"/>
        <v>0.30871609755319568</v>
      </c>
    </row>
    <row r="81" spans="1:16" ht="20.100000000000001" customHeight="1" x14ac:dyDescent="0.25">
      <c r="A81" s="38" t="s">
        <v>198</v>
      </c>
      <c r="B81" s="19">
        <v>2610.6</v>
      </c>
      <c r="C81" s="140">
        <v>3538.7999999999993</v>
      </c>
      <c r="D81" s="247">
        <f t="shared" si="33"/>
        <v>6.9913971482084107E-3</v>
      </c>
      <c r="E81" s="215">
        <f t="shared" si="34"/>
        <v>9.3209480722207527E-3</v>
      </c>
      <c r="F81" s="52">
        <f t="shared" ref="F81:F83" si="38">(C81-B81)/B81</f>
        <v>0.3555504481728336</v>
      </c>
      <c r="H81" s="19">
        <v>609.66800000000001</v>
      </c>
      <c r="I81" s="140">
        <v>839.577</v>
      </c>
      <c r="J81" s="214">
        <f t="shared" si="35"/>
        <v>7.1056703370034925E-3</v>
      </c>
      <c r="K81" s="215">
        <f t="shared" si="36"/>
        <v>9.2786346886420019E-3</v>
      </c>
      <c r="L81" s="52">
        <f t="shared" ref="L81:L87" si="39">(I81-H81)/H81</f>
        <v>0.37710524416567703</v>
      </c>
      <c r="N81" s="40">
        <f t="shared" si="31"/>
        <v>2.3353558568911361</v>
      </c>
      <c r="O81" s="143">
        <f t="shared" si="32"/>
        <v>2.3724906748050194</v>
      </c>
      <c r="P81" s="52">
        <f t="shared" ref="P81:P83" si="40">(O81-N81)/N81</f>
        <v>1.5901138922492852E-2</v>
      </c>
    </row>
    <row r="82" spans="1:16" ht="20.100000000000001" customHeight="1" x14ac:dyDescent="0.25">
      <c r="A82" s="38" t="s">
        <v>200</v>
      </c>
      <c r="B82" s="19">
        <v>2109.17</v>
      </c>
      <c r="C82" s="140">
        <v>2331.6000000000008</v>
      </c>
      <c r="D82" s="247">
        <f t="shared" si="33"/>
        <v>5.6485272056564523E-3</v>
      </c>
      <c r="E82" s="215">
        <f t="shared" si="34"/>
        <v>6.1412689400898385E-3</v>
      </c>
      <c r="F82" s="52">
        <f t="shared" si="38"/>
        <v>0.10545854530455143</v>
      </c>
      <c r="H82" s="19">
        <v>710.60499999999979</v>
      </c>
      <c r="I82" s="140">
        <v>742.41099999999972</v>
      </c>
      <c r="J82" s="214">
        <f t="shared" si="35"/>
        <v>8.282089382789265E-3</v>
      </c>
      <c r="K82" s="215">
        <f t="shared" si="36"/>
        <v>8.2047989140119314E-3</v>
      </c>
      <c r="L82" s="52">
        <f t="shared" si="39"/>
        <v>4.4759043350384442E-2</v>
      </c>
      <c r="N82" s="40">
        <f t="shared" si="31"/>
        <v>3.3691215027712311</v>
      </c>
      <c r="O82" s="143">
        <f t="shared" si="32"/>
        <v>3.1841267798936328</v>
      </c>
      <c r="P82" s="52">
        <f t="shared" si="40"/>
        <v>-5.4908890262768233E-2</v>
      </c>
    </row>
    <row r="83" spans="1:16" ht="20.100000000000001" customHeight="1" x14ac:dyDescent="0.25">
      <c r="A83" s="38" t="s">
        <v>201</v>
      </c>
      <c r="B83" s="19">
        <v>12686.69</v>
      </c>
      <c r="C83" s="140">
        <v>13337.269999999995</v>
      </c>
      <c r="D83" s="247">
        <f t="shared" si="33"/>
        <v>3.3975978045738209E-2</v>
      </c>
      <c r="E83" s="215">
        <f t="shared" si="34"/>
        <v>3.5129422712554439E-2</v>
      </c>
      <c r="F83" s="52">
        <f t="shared" si="38"/>
        <v>5.1280515248657801E-2</v>
      </c>
      <c r="H83" s="19">
        <v>628.96100000000013</v>
      </c>
      <c r="I83" s="140">
        <v>681.12200000000007</v>
      </c>
      <c r="J83" s="214">
        <f t="shared" si="35"/>
        <v>7.3305299291287302E-3</v>
      </c>
      <c r="K83" s="215">
        <f t="shared" si="36"/>
        <v>7.527459918979699E-3</v>
      </c>
      <c r="L83" s="52">
        <f t="shared" si="39"/>
        <v>8.2932010092835545E-2</v>
      </c>
      <c r="N83" s="40">
        <f t="shared" si="31"/>
        <v>0.49576445865706509</v>
      </c>
      <c r="O83" s="143">
        <f t="shared" si="32"/>
        <v>0.51069071856534387</v>
      </c>
      <c r="P83" s="52">
        <f t="shared" si="40"/>
        <v>3.0107563476234826E-2</v>
      </c>
    </row>
    <row r="84" spans="1:16" ht="20.100000000000001" customHeight="1" x14ac:dyDescent="0.25">
      <c r="A84" s="38" t="s">
        <v>199</v>
      </c>
      <c r="B84" s="19">
        <v>1617.79</v>
      </c>
      <c r="C84" s="140">
        <v>2612.8199999999997</v>
      </c>
      <c r="D84" s="247">
        <f t="shared" si="33"/>
        <v>4.33257197287983E-3</v>
      </c>
      <c r="E84" s="215">
        <f t="shared" si="34"/>
        <v>6.8819824635638722E-3</v>
      </c>
      <c r="F84" s="52">
        <f t="shared" ref="F84:F87" si="41">(C84-B84)/B84</f>
        <v>0.61505510603972069</v>
      </c>
      <c r="H84" s="19">
        <v>349.85500000000002</v>
      </c>
      <c r="I84" s="140">
        <v>585.42599999999993</v>
      </c>
      <c r="J84" s="214">
        <f t="shared" si="35"/>
        <v>4.0775541700603561E-3</v>
      </c>
      <c r="K84" s="215">
        <f t="shared" si="36"/>
        <v>6.469869935971248E-3</v>
      </c>
      <c r="L84" s="52">
        <f t="shared" ref="L84:L85" si="42">(I84-H84)/H84</f>
        <v>0.67333895470980809</v>
      </c>
      <c r="N84" s="40">
        <f t="shared" si="31"/>
        <v>2.1625489093145589</v>
      </c>
      <c r="O84" s="143">
        <f t="shared" si="32"/>
        <v>2.2405906262199462</v>
      </c>
      <c r="P84" s="52">
        <f t="shared" ref="P84:P86" si="43">(O84-N84)/N84</f>
        <v>3.6087839016840269E-2</v>
      </c>
    </row>
    <row r="85" spans="1:16" ht="20.100000000000001" customHeight="1" x14ac:dyDescent="0.25">
      <c r="A85" s="38" t="s">
        <v>204</v>
      </c>
      <c r="B85" s="19">
        <v>9616.07</v>
      </c>
      <c r="C85" s="140">
        <v>5237</v>
      </c>
      <c r="D85" s="247">
        <f t="shared" si="33"/>
        <v>2.5752610271574525E-2</v>
      </c>
      <c r="E85" s="215">
        <f t="shared" si="34"/>
        <v>1.3793886360975498E-2</v>
      </c>
      <c r="F85" s="52">
        <f t="shared" si="41"/>
        <v>-0.45539081974236872</v>
      </c>
      <c r="H85" s="19">
        <v>1048.5060000000001</v>
      </c>
      <c r="I85" s="140">
        <v>581.98299999999995</v>
      </c>
      <c r="J85" s="214">
        <f t="shared" si="35"/>
        <v>1.2220319882903785E-2</v>
      </c>
      <c r="K85" s="215">
        <f t="shared" si="36"/>
        <v>6.4318194185880966E-3</v>
      </c>
      <c r="L85" s="52">
        <f t="shared" si="42"/>
        <v>-0.44494070610945491</v>
      </c>
      <c r="N85" s="40">
        <f t="shared" si="31"/>
        <v>1.0903685185319991</v>
      </c>
      <c r="O85" s="143">
        <f t="shared" si="32"/>
        <v>1.1112908153523009</v>
      </c>
      <c r="P85" s="52">
        <f t="shared" si="43"/>
        <v>1.9188280351738501E-2</v>
      </c>
    </row>
    <row r="86" spans="1:16" ht="20.100000000000001" customHeight="1" x14ac:dyDescent="0.25">
      <c r="A86" s="38" t="s">
        <v>205</v>
      </c>
      <c r="B86" s="19">
        <v>1126.76</v>
      </c>
      <c r="C86" s="140">
        <v>1428.2500000000005</v>
      </c>
      <c r="D86" s="247">
        <f t="shared" si="33"/>
        <v>3.0175540683043396E-3</v>
      </c>
      <c r="E86" s="215">
        <f t="shared" si="34"/>
        <v>3.7619091455152304E-3</v>
      </c>
      <c r="F86" s="52">
        <f t="shared" si="41"/>
        <v>0.26757250878625483</v>
      </c>
      <c r="H86" s="19">
        <v>456.39700000000005</v>
      </c>
      <c r="I86" s="140">
        <v>486.21199999999993</v>
      </c>
      <c r="J86" s="214">
        <f t="shared" si="35"/>
        <v>5.3192993970445938E-3</v>
      </c>
      <c r="K86" s="215">
        <f t="shared" si="36"/>
        <v>5.3734005686601758E-3</v>
      </c>
      <c r="L86" s="52">
        <f t="shared" si="39"/>
        <v>6.5326897416065136E-2</v>
      </c>
      <c r="N86" s="40">
        <f t="shared" si="31"/>
        <v>4.0505254002627007</v>
      </c>
      <c r="O86" s="143">
        <f t="shared" si="32"/>
        <v>3.4042499562401525</v>
      </c>
      <c r="P86" s="52">
        <f t="shared" si="43"/>
        <v>-0.15955348508137571</v>
      </c>
    </row>
    <row r="87" spans="1:16" ht="20.100000000000001" customHeight="1" x14ac:dyDescent="0.25">
      <c r="A87" s="38" t="s">
        <v>203</v>
      </c>
      <c r="B87" s="19">
        <v>4578.07</v>
      </c>
      <c r="C87" s="140">
        <v>1681.86</v>
      </c>
      <c r="D87" s="247">
        <f t="shared" si="33"/>
        <v>1.2260440336435486E-2</v>
      </c>
      <c r="E87" s="215">
        <f t="shared" si="34"/>
        <v>4.4298998883082396E-3</v>
      </c>
      <c r="F87" s="52">
        <f t="shared" si="41"/>
        <v>-0.6326268493054934</v>
      </c>
      <c r="H87" s="19">
        <v>1062.3439999999998</v>
      </c>
      <c r="I87" s="140">
        <v>459.41799999999989</v>
      </c>
      <c r="J87" s="214">
        <f t="shared" si="35"/>
        <v>1.2381601541320255E-2</v>
      </c>
      <c r="K87" s="215">
        <f t="shared" si="36"/>
        <v>5.0772850987896648E-3</v>
      </c>
      <c r="L87" s="52">
        <f t="shared" si="39"/>
        <v>-0.56754309338594655</v>
      </c>
      <c r="N87" s="40">
        <f t="shared" ref="N87" si="44">(H87/B87)*10</f>
        <v>2.3205062395288842</v>
      </c>
      <c r="O87" s="143">
        <f t="shared" ref="O87" si="45">(I87/C87)*10</f>
        <v>2.7316066735637916</v>
      </c>
      <c r="P87" s="52">
        <f t="shared" ref="P87" si="46">(O87-N87)/N87</f>
        <v>0.17715980549070626</v>
      </c>
    </row>
    <row r="88" spans="1:16" ht="20.100000000000001" customHeight="1" x14ac:dyDescent="0.25">
      <c r="A88" s="38" t="s">
        <v>207</v>
      </c>
      <c r="B88" s="19">
        <v>611.11</v>
      </c>
      <c r="C88" s="140">
        <v>1359.91</v>
      </c>
      <c r="D88" s="247">
        <f t="shared" si="33"/>
        <v>1.6366018199807102E-3</v>
      </c>
      <c r="E88" s="215">
        <f t="shared" si="34"/>
        <v>3.5819064352022516E-3</v>
      </c>
      <c r="F88" s="52">
        <f t="shared" ref="F88:F94" si="47">(C88-B88)/B88</f>
        <v>1.2253113187478524</v>
      </c>
      <c r="H88" s="19">
        <v>168.03700000000001</v>
      </c>
      <c r="I88" s="140">
        <v>427.47199999999992</v>
      </c>
      <c r="J88" s="214">
        <f t="shared" si="35"/>
        <v>1.9584684228449844E-3</v>
      </c>
      <c r="K88" s="215">
        <f t="shared" si="36"/>
        <v>4.7242319973310049E-3</v>
      </c>
      <c r="L88" s="52">
        <f t="shared" ref="L88:L94" si="48">(I88-H88)/H88</f>
        <v>1.5439159232788013</v>
      </c>
      <c r="N88" s="40">
        <f t="shared" si="31"/>
        <v>2.7497013630933873</v>
      </c>
      <c r="O88" s="143">
        <f t="shared" si="32"/>
        <v>3.1433844886793971</v>
      </c>
      <c r="P88" s="52">
        <f t="shared" ref="P88:P93" si="49">(O88-N88)/N88</f>
        <v>0.14317304812444073</v>
      </c>
    </row>
    <row r="89" spans="1:16" ht="20.100000000000001" customHeight="1" x14ac:dyDescent="0.25">
      <c r="A89" s="38" t="s">
        <v>208</v>
      </c>
      <c r="B89" s="19">
        <v>601.78000000000009</v>
      </c>
      <c r="C89" s="140">
        <v>1511.5000000000002</v>
      </c>
      <c r="D89" s="247">
        <f t="shared" si="33"/>
        <v>1.611615328219129E-3</v>
      </c>
      <c r="E89" s="215">
        <f t="shared" si="34"/>
        <v>3.9811837377533837E-3</v>
      </c>
      <c r="F89" s="52">
        <f t="shared" si="47"/>
        <v>1.5117152447738376</v>
      </c>
      <c r="H89" s="19">
        <v>131.43299999999999</v>
      </c>
      <c r="I89" s="140">
        <v>363.99499999999995</v>
      </c>
      <c r="J89" s="214">
        <f t="shared" si="35"/>
        <v>1.5318494154250837E-3</v>
      </c>
      <c r="K89" s="215">
        <f t="shared" si="36"/>
        <v>4.0227121913680884E-3</v>
      </c>
      <c r="L89" s="52">
        <f t="shared" si="48"/>
        <v>1.7694338560331118</v>
      </c>
      <c r="N89" s="40">
        <f t="shared" si="31"/>
        <v>2.1840705905812752</v>
      </c>
      <c r="O89" s="143">
        <f t="shared" si="32"/>
        <v>2.408170691366192</v>
      </c>
      <c r="P89" s="52">
        <f t="shared" si="49"/>
        <v>0.10260661983698711</v>
      </c>
    </row>
    <row r="90" spans="1:16" ht="20.100000000000001" customHeight="1" x14ac:dyDescent="0.25">
      <c r="A90" s="38" t="s">
        <v>186</v>
      </c>
      <c r="B90" s="19">
        <v>836.33999999999992</v>
      </c>
      <c r="C90" s="140">
        <v>813.08999999999992</v>
      </c>
      <c r="D90" s="247">
        <f t="shared" si="33"/>
        <v>2.2397859078114694E-3</v>
      </c>
      <c r="E90" s="215">
        <f t="shared" si="34"/>
        <v>2.1416213597948383E-3</v>
      </c>
      <c r="F90" s="52">
        <f t="shared" si="47"/>
        <v>-2.7799698687136814E-2</v>
      </c>
      <c r="H90" s="19">
        <v>313.86900000000003</v>
      </c>
      <c r="I90" s="140">
        <v>302.553</v>
      </c>
      <c r="J90" s="214">
        <f t="shared" si="35"/>
        <v>3.6581379422980201E-3</v>
      </c>
      <c r="K90" s="215">
        <f t="shared" si="36"/>
        <v>3.3436823078201328E-3</v>
      </c>
      <c r="L90" s="52">
        <f t="shared" si="48"/>
        <v>-3.6053257887845025E-2</v>
      </c>
      <c r="N90" s="40">
        <f t="shared" si="31"/>
        <v>3.752887581605568</v>
      </c>
      <c r="O90" s="143">
        <f t="shared" si="32"/>
        <v>3.7210271925617096</v>
      </c>
      <c r="P90" s="52">
        <f t="shared" si="49"/>
        <v>-8.4895665940059647E-3</v>
      </c>
    </row>
    <row r="91" spans="1:16" ht="20.100000000000001" customHeight="1" x14ac:dyDescent="0.25">
      <c r="A91" s="38" t="s">
        <v>209</v>
      </c>
      <c r="B91" s="19">
        <v>333.71000000000004</v>
      </c>
      <c r="C91" s="140">
        <v>695.62000000000012</v>
      </c>
      <c r="D91" s="247">
        <f t="shared" si="33"/>
        <v>8.9370226856991849E-4</v>
      </c>
      <c r="E91" s="215">
        <f t="shared" si="34"/>
        <v>1.8322137159484013E-3</v>
      </c>
      <c r="F91" s="52">
        <f t="shared" si="47"/>
        <v>1.0845045099038089</v>
      </c>
      <c r="H91" s="19">
        <v>141.99699999999999</v>
      </c>
      <c r="I91" s="140">
        <v>289.94999999999993</v>
      </c>
      <c r="J91" s="214">
        <f t="shared" si="35"/>
        <v>1.6549726586330344E-3</v>
      </c>
      <c r="K91" s="215">
        <f t="shared" si="36"/>
        <v>3.2043995106723362E-3</v>
      </c>
      <c r="L91" s="52">
        <f t="shared" si="48"/>
        <v>1.041944548124256</v>
      </c>
      <c r="N91" s="40">
        <f t="shared" si="31"/>
        <v>4.2551017350394043</v>
      </c>
      <c r="O91" s="143">
        <f t="shared" si="32"/>
        <v>4.1682240303614027</v>
      </c>
      <c r="P91" s="52">
        <f t="shared" si="49"/>
        <v>-2.0417303765640063E-2</v>
      </c>
    </row>
    <row r="92" spans="1:16" ht="20.100000000000001" customHeight="1" x14ac:dyDescent="0.25">
      <c r="A92" s="38" t="s">
        <v>212</v>
      </c>
      <c r="B92" s="19">
        <v>346.59999999999997</v>
      </c>
      <c r="C92" s="140">
        <v>1271.6699999999998</v>
      </c>
      <c r="D92" s="247">
        <f t="shared" si="33"/>
        <v>9.2822272717729064E-4</v>
      </c>
      <c r="E92" s="215">
        <f t="shared" si="34"/>
        <v>3.3494885370749876E-3</v>
      </c>
      <c r="F92" s="52">
        <f t="shared" si="47"/>
        <v>2.6689844200807848</v>
      </c>
      <c r="H92" s="19">
        <v>65.519000000000005</v>
      </c>
      <c r="I92" s="140">
        <v>260.41800000000001</v>
      </c>
      <c r="J92" s="214">
        <f t="shared" si="35"/>
        <v>7.6362284851777009E-4</v>
      </c>
      <c r="K92" s="215">
        <f t="shared" si="36"/>
        <v>2.8780248724616956E-3</v>
      </c>
      <c r="L92" s="52">
        <f t="shared" si="48"/>
        <v>2.9746943634670857</v>
      </c>
      <c r="N92" s="40">
        <f t="shared" si="31"/>
        <v>1.8903346797461054</v>
      </c>
      <c r="O92" s="143">
        <f t="shared" si="32"/>
        <v>2.0478426006747035</v>
      </c>
      <c r="P92" s="52">
        <f t="shared" si="49"/>
        <v>8.3322769568906871E-2</v>
      </c>
    </row>
    <row r="93" spans="1:16" ht="20.100000000000001" customHeight="1" x14ac:dyDescent="0.25">
      <c r="A93" s="38" t="s">
        <v>214</v>
      </c>
      <c r="B93" s="19">
        <v>202.22</v>
      </c>
      <c r="C93" s="140">
        <v>637.71</v>
      </c>
      <c r="D93" s="247">
        <f t="shared" si="33"/>
        <v>5.4156145380782387E-4</v>
      </c>
      <c r="E93" s="215">
        <f t="shared" si="34"/>
        <v>1.6796828854797948E-3</v>
      </c>
      <c r="F93" s="52">
        <f t="shared" si="47"/>
        <v>2.1535456433587181</v>
      </c>
      <c r="H93" s="19">
        <v>69.222999999999999</v>
      </c>
      <c r="I93" s="140">
        <v>254.364</v>
      </c>
      <c r="J93" s="214">
        <f t="shared" si="35"/>
        <v>8.0679290653009955E-4</v>
      </c>
      <c r="K93" s="215">
        <f t="shared" si="36"/>
        <v>2.8111187347220497E-3</v>
      </c>
      <c r="L93" s="52">
        <f t="shared" si="48"/>
        <v>2.6745590338471321</v>
      </c>
      <c r="N93" s="40">
        <f t="shared" si="31"/>
        <v>3.423153001681337</v>
      </c>
      <c r="O93" s="143">
        <f t="shared" si="32"/>
        <v>3.9887096015430212</v>
      </c>
      <c r="P93" s="52">
        <f t="shared" si="49"/>
        <v>0.16521511004150327</v>
      </c>
    </row>
    <row r="94" spans="1:16" ht="20.100000000000001" customHeight="1" x14ac:dyDescent="0.25">
      <c r="A94" s="38" t="s">
        <v>210</v>
      </c>
      <c r="B94" s="19">
        <v>661.21999999999991</v>
      </c>
      <c r="C94" s="140">
        <v>1547.7499999999998</v>
      </c>
      <c r="D94" s="247">
        <f t="shared" si="33"/>
        <v>1.770800437576942E-3</v>
      </c>
      <c r="E94" s="215">
        <f t="shared" si="34"/>
        <v>4.0766636653045306E-3</v>
      </c>
      <c r="F94" s="52">
        <f t="shared" si="47"/>
        <v>1.3407489186654971</v>
      </c>
      <c r="H94" s="19">
        <v>122.25500000000001</v>
      </c>
      <c r="I94" s="140">
        <v>251.649</v>
      </c>
      <c r="J94" s="214">
        <f t="shared" si="35"/>
        <v>1.4248799790219629E-3</v>
      </c>
      <c r="K94" s="215">
        <f t="shared" si="36"/>
        <v>2.7811137522372235E-3</v>
      </c>
      <c r="L94" s="52">
        <f t="shared" si="48"/>
        <v>1.0583943396998077</v>
      </c>
      <c r="N94" s="40">
        <f t="shared" ref="N94" si="50">(H94/B94)*10</f>
        <v>1.8489307643446964</v>
      </c>
      <c r="O94" s="143">
        <f t="shared" ref="O94" si="51">(I94/C94)*10</f>
        <v>1.6259021159748024</v>
      </c>
      <c r="P94" s="52">
        <f t="shared" ref="P94" si="52">(O94-N94)/N94</f>
        <v>-0.12062574363023296</v>
      </c>
    </row>
    <row r="95" spans="1:16" ht="20.100000000000001" customHeight="1" thickBot="1" x14ac:dyDescent="0.3">
      <c r="A95" s="8" t="s">
        <v>17</v>
      </c>
      <c r="B95" s="19">
        <f>B96-SUM(B68:B94)</f>
        <v>15966.929999999818</v>
      </c>
      <c r="C95" s="140">
        <f>C96-SUM(C68:C94)</f>
        <v>13357.04999999993</v>
      </c>
      <c r="D95" s="247">
        <f t="shared" si="33"/>
        <v>4.2760725069961716E-2</v>
      </c>
      <c r="E95" s="215">
        <f t="shared" si="34"/>
        <v>3.5181521828884253E-2</v>
      </c>
      <c r="F95" s="52">
        <f>(C95-B95)/B95</f>
        <v>-0.16345534175949403</v>
      </c>
      <c r="H95" s="19">
        <f>H96-SUM(H68:H94)</f>
        <v>3986.9729999999981</v>
      </c>
      <c r="I95" s="140">
        <f>I96-SUM(I68:I94)</f>
        <v>3040.2199999999575</v>
      </c>
      <c r="J95" s="214">
        <f t="shared" si="35"/>
        <v>4.646810359168238E-2</v>
      </c>
      <c r="K95" s="215">
        <f t="shared" si="36"/>
        <v>3.3599170478827788E-2</v>
      </c>
      <c r="L95" s="52">
        <f>(I95-H95)/H95</f>
        <v>-0.23746160307582748</v>
      </c>
      <c r="N95" s="40">
        <f t="shared" si="31"/>
        <v>2.4970191514586983</v>
      </c>
      <c r="O95" s="143">
        <f t="shared" si="32"/>
        <v>2.2761163580281374</v>
      </c>
      <c r="P95" s="52">
        <f>(O95-N95)/N95</f>
        <v>-8.8466599585956276E-2</v>
      </c>
    </row>
    <row r="96" spans="1:16" ht="26.25" customHeight="1" thickBot="1" x14ac:dyDescent="0.3">
      <c r="A96" s="12" t="s">
        <v>18</v>
      </c>
      <c r="B96" s="17">
        <v>373401.75999999978</v>
      </c>
      <c r="C96" s="145">
        <v>379660.94999999995</v>
      </c>
      <c r="D96" s="243">
        <f>SUM(D68:D95)</f>
        <v>0.99999999999999978</v>
      </c>
      <c r="E96" s="244">
        <f>SUM(E68:E95)</f>
        <v>0.99999999999999978</v>
      </c>
      <c r="F96" s="57">
        <f>(C96-B96)/B96</f>
        <v>1.6762615152109032E-2</v>
      </c>
      <c r="G96" s="1"/>
      <c r="H96" s="17">
        <v>85800.208999999988</v>
      </c>
      <c r="I96" s="145">
        <v>90484.971999999965</v>
      </c>
      <c r="J96" s="255">
        <f t="shared" si="35"/>
        <v>1</v>
      </c>
      <c r="K96" s="244">
        <f t="shared" si="36"/>
        <v>1</v>
      </c>
      <c r="L96" s="57">
        <f>(I96-H96)/H96</f>
        <v>5.4600834363934682E-2</v>
      </c>
      <c r="M96" s="1"/>
      <c r="N96" s="37">
        <f t="shared" si="31"/>
        <v>2.2977987302470142</v>
      </c>
      <c r="O96" s="150">
        <f t="shared" si="32"/>
        <v>2.3833099506283166</v>
      </c>
      <c r="P96" s="57">
        <f>(O96-N96)/N96</f>
        <v>3.7214408405609113E-2</v>
      </c>
    </row>
  </sheetData>
  <mergeCells count="33">
    <mergeCell ref="A4:A6"/>
    <mergeCell ref="B4:C4"/>
    <mergeCell ref="D4:E4"/>
    <mergeCell ref="J4:K4"/>
    <mergeCell ref="N4:O4"/>
    <mergeCell ref="B5:C5"/>
    <mergeCell ref="D5:E5"/>
    <mergeCell ref="H5:I5"/>
    <mergeCell ref="J5:K5"/>
    <mergeCell ref="N5:O5"/>
    <mergeCell ref="H4:I4"/>
    <mergeCell ref="A36:A38"/>
    <mergeCell ref="B36:C36"/>
    <mergeCell ref="D36:E36"/>
    <mergeCell ref="J36:K36"/>
    <mergeCell ref="N36:O36"/>
    <mergeCell ref="B37:C37"/>
    <mergeCell ref="D37:E37"/>
    <mergeCell ref="H37:I37"/>
    <mergeCell ref="J37:K37"/>
    <mergeCell ref="N37:O37"/>
    <mergeCell ref="H36:I36"/>
    <mergeCell ref="A65:A67"/>
    <mergeCell ref="B65:C65"/>
    <mergeCell ref="D65:E65"/>
    <mergeCell ref="J65:K65"/>
    <mergeCell ref="N65:O65"/>
    <mergeCell ref="B66:C66"/>
    <mergeCell ref="D66:E66"/>
    <mergeCell ref="H66:I66"/>
    <mergeCell ref="J66:K66"/>
    <mergeCell ref="N66:O66"/>
    <mergeCell ref="H65:I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E10 J7:J10 F28:F30 L28:L31 L57:L61 F76:F86 J68:K81 M28:O31 M57:P61 M94 D39:E45 J39:K45 L84:L86 L95 P84:P86 P95 D68:E77 L88:L93 P88:P93" evalError="1"/>
    <ignoredError sqref="B32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4759A79-8210-4252-871F-923D21BF9D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71" id="{364C431A-69E9-41DB-B6B9-73DD9F2177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76" id="{F99A7A6D-978E-4D04-AA7D-1AE8F608DE8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6" id="{55F0F2BA-94C6-498D-851E-AE1B01CE23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41561DA6-11C0-49D4-A199-6EE03B0604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8A8FC-23B1-4AEA-BB9F-58A99DA81326}">
  <sheetPr codeName="Folha27">
    <pageSetUpPr fitToPage="1"/>
  </sheetPr>
  <dimension ref="A1:S19"/>
  <sheetViews>
    <sheetView showGridLines="0" topLeftCell="A8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134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104</v>
      </c>
      <c r="H4" s="341"/>
      <c r="I4" s="130" t="s">
        <v>0</v>
      </c>
      <c r="K4" s="342" t="s">
        <v>19</v>
      </c>
      <c r="L4" s="346"/>
      <c r="M4" s="341" t="s">
        <v>104</v>
      </c>
      <c r="N4" s="341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152</v>
      </c>
      <c r="F5" s="339"/>
      <c r="G5" s="343" t="str">
        <f>E5</f>
        <v>jan-mar</v>
      </c>
      <c r="H5" s="343"/>
      <c r="I5" s="131" t="s">
        <v>151</v>
      </c>
      <c r="K5" s="338" t="str">
        <f>E5</f>
        <v>jan-mar</v>
      </c>
      <c r="L5" s="339"/>
      <c r="M5" s="350" t="str">
        <f>E5</f>
        <v>jan-mar</v>
      </c>
      <c r="N5" s="345"/>
      <c r="O5" s="131" t="str">
        <f>I5</f>
        <v>2023/2022</v>
      </c>
      <c r="Q5" s="338" t="str">
        <f>E5</f>
        <v>jan-mar</v>
      </c>
      <c r="R5" s="339"/>
      <c r="S5" s="131" t="str">
        <f>O5</f>
        <v>2023/2022</v>
      </c>
    </row>
    <row r="6" spans="1:19" ht="15.75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141582.13</v>
      </c>
      <c r="F7" s="145">
        <v>140337.94999999998</v>
      </c>
      <c r="G7" s="243">
        <f>E7/E15</f>
        <v>0.41341346196241674</v>
      </c>
      <c r="H7" s="244">
        <f>F7/F15</f>
        <v>0.41092908722660931</v>
      </c>
      <c r="I7" s="164">
        <f t="shared" ref="I7:I18" si="0">(F7-E7)/E7</f>
        <v>-8.7876909324645855E-3</v>
      </c>
      <c r="J7" s="1"/>
      <c r="K7" s="17">
        <v>36215.539000000004</v>
      </c>
      <c r="L7" s="145">
        <v>36898.56900000001</v>
      </c>
      <c r="M7" s="243">
        <f>K7/K15</f>
        <v>0.36167144828519321</v>
      </c>
      <c r="N7" s="244">
        <f>L7/L15</f>
        <v>0.35504566006529392</v>
      </c>
      <c r="O7" s="164">
        <f t="shared" ref="O7:O18" si="1">(L7-K7)/K7</f>
        <v>1.8860136252562915E-2</v>
      </c>
      <c r="P7" s="1"/>
      <c r="Q7" s="187">
        <f t="shared" ref="Q7:R18" si="2">(K7/E7)*10</f>
        <v>2.5579173727644866</v>
      </c>
      <c r="R7" s="188">
        <f t="shared" si="2"/>
        <v>2.6292652130090266</v>
      </c>
      <c r="S7" s="55">
        <f>(R7-Q7)/Q7</f>
        <v>2.7892941736202499E-2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115451.17</v>
      </c>
      <c r="F8" s="181">
        <v>116988.76999999997</v>
      </c>
      <c r="G8" s="245">
        <f>E8/E7</f>
        <v>0.81543602995660536</v>
      </c>
      <c r="H8" s="246">
        <f>F8/F7</f>
        <v>0.83362176802497112</v>
      </c>
      <c r="I8" s="206">
        <f t="shared" si="0"/>
        <v>1.3318184648973041E-2</v>
      </c>
      <c r="K8" s="180">
        <v>31499.913000000004</v>
      </c>
      <c r="L8" s="181">
        <v>32643.294000000009</v>
      </c>
      <c r="M8" s="250">
        <f>K8/K7</f>
        <v>0.86978998158773779</v>
      </c>
      <c r="N8" s="246">
        <f>L8/L7</f>
        <v>0.88467642200433305</v>
      </c>
      <c r="O8" s="207">
        <f t="shared" si="1"/>
        <v>3.6297909775179528E-2</v>
      </c>
      <c r="Q8" s="189">
        <f t="shared" si="2"/>
        <v>2.7284186899102023</v>
      </c>
      <c r="R8" s="190">
        <f t="shared" si="2"/>
        <v>2.7902929486308823</v>
      </c>
      <c r="S8" s="182">
        <f t="shared" ref="S8:S18" si="3">(R8-Q8)/Q8</f>
        <v>2.267769933899565E-2</v>
      </c>
    </row>
    <row r="9" spans="1:19" ht="24" customHeight="1" x14ac:dyDescent="0.25">
      <c r="A9" s="8"/>
      <c r="B9" t="s">
        <v>37</v>
      </c>
      <c r="E9" s="19">
        <v>24162.11</v>
      </c>
      <c r="F9" s="140">
        <v>20743.630000000012</v>
      </c>
      <c r="G9" s="247">
        <f>E9/E7</f>
        <v>0.17065790718080029</v>
      </c>
      <c r="H9" s="215">
        <f>F9/F7</f>
        <v>0.14781197815701322</v>
      </c>
      <c r="I9" s="182">
        <f t="shared" si="0"/>
        <v>-0.14148102131808807</v>
      </c>
      <c r="K9" s="19">
        <v>4271.1509999999998</v>
      </c>
      <c r="L9" s="140">
        <v>3640.4319999999989</v>
      </c>
      <c r="M9" s="247">
        <f>K9/K7</f>
        <v>0.11793697175126951</v>
      </c>
      <c r="N9" s="215">
        <f>L9/L7</f>
        <v>9.8660519870025248E-2</v>
      </c>
      <c r="O9" s="182">
        <f t="shared" si="1"/>
        <v>-0.14766956260736297</v>
      </c>
      <c r="Q9" s="189">
        <f t="shared" si="2"/>
        <v>1.7677061316250939</v>
      </c>
      <c r="R9" s="190">
        <f t="shared" si="2"/>
        <v>1.754963812987407</v>
      </c>
      <c r="S9" s="182">
        <f t="shared" si="3"/>
        <v>-7.2083919435028598E-3</v>
      </c>
    </row>
    <row r="10" spans="1:19" ht="24" customHeight="1" thickBot="1" x14ac:dyDescent="0.3">
      <c r="A10" s="8"/>
      <c r="B10" t="s">
        <v>36</v>
      </c>
      <c r="E10" s="19">
        <v>1968.8500000000001</v>
      </c>
      <c r="F10" s="140">
        <v>2605.5500000000006</v>
      </c>
      <c r="G10" s="247">
        <f>E10/E7</f>
        <v>1.3906062862594312E-2</v>
      </c>
      <c r="H10" s="215">
        <f>F10/F7</f>
        <v>1.8566253818015733E-2</v>
      </c>
      <c r="I10" s="186">
        <f t="shared" si="0"/>
        <v>0.32338674860959465</v>
      </c>
      <c r="K10" s="19">
        <v>444.47500000000002</v>
      </c>
      <c r="L10" s="140">
        <v>614.84299999999996</v>
      </c>
      <c r="M10" s="247">
        <f>K10/K7</f>
        <v>1.2273046660992675E-2</v>
      </c>
      <c r="N10" s="215">
        <f>L10/L7</f>
        <v>1.6663058125641669E-2</v>
      </c>
      <c r="O10" s="209">
        <f t="shared" si="1"/>
        <v>0.38330164801169903</v>
      </c>
      <c r="Q10" s="189">
        <f t="shared" si="2"/>
        <v>2.2575361251491985</v>
      </c>
      <c r="R10" s="190">
        <f t="shared" si="2"/>
        <v>2.359743624186831</v>
      </c>
      <c r="S10" s="182">
        <f t="shared" si="3"/>
        <v>4.5273915176386244E-2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200888.88999999987</v>
      </c>
      <c r="F11" s="145">
        <v>201175.84000000017</v>
      </c>
      <c r="G11" s="243">
        <f>E11/E15</f>
        <v>0.58658653803758332</v>
      </c>
      <c r="H11" s="244">
        <f>F11/F15</f>
        <v>0.58907091277339085</v>
      </c>
      <c r="I11" s="164">
        <f t="shared" si="0"/>
        <v>1.4284015407736231E-3</v>
      </c>
      <c r="J11" s="1"/>
      <c r="K11" s="17">
        <v>63918.267999999975</v>
      </c>
      <c r="L11" s="145">
        <v>67027.695000000036</v>
      </c>
      <c r="M11" s="243">
        <f>K11/K15</f>
        <v>0.63832855171480696</v>
      </c>
      <c r="N11" s="244">
        <f>L11/L15</f>
        <v>0.64495433993470608</v>
      </c>
      <c r="O11" s="164">
        <f t="shared" si="1"/>
        <v>4.8646922034872142E-2</v>
      </c>
      <c r="Q11" s="191">
        <f t="shared" si="2"/>
        <v>3.1817721726671899</v>
      </c>
      <c r="R11" s="192">
        <f t="shared" si="2"/>
        <v>3.3317964522976506</v>
      </c>
      <c r="S11" s="57">
        <f t="shared" si="3"/>
        <v>4.7151169690663172E-2</v>
      </c>
    </row>
    <row r="12" spans="1:19" s="3" customFormat="1" ht="24" customHeight="1" x14ac:dyDescent="0.25">
      <c r="A12" s="46"/>
      <c r="B12" s="3" t="s">
        <v>33</v>
      </c>
      <c r="E12" s="31">
        <v>185512.80999999985</v>
      </c>
      <c r="F12" s="141">
        <v>187623.55000000016</v>
      </c>
      <c r="G12" s="247">
        <f>E12/E11</f>
        <v>0.9234597791844037</v>
      </c>
      <c r="H12" s="215">
        <f>F12/F11</f>
        <v>0.93263460463244496</v>
      </c>
      <c r="I12" s="206">
        <f t="shared" si="0"/>
        <v>1.1377866574282997E-2</v>
      </c>
      <c r="K12" s="31">
        <v>61353.066999999974</v>
      </c>
      <c r="L12" s="141">
        <v>64704.138000000043</v>
      </c>
      <c r="M12" s="247">
        <f>K12/K11</f>
        <v>0.95986748264205157</v>
      </c>
      <c r="N12" s="215">
        <f>L12/L11</f>
        <v>0.96533437409715506</v>
      </c>
      <c r="O12" s="206">
        <f t="shared" si="1"/>
        <v>5.461945366154345E-2</v>
      </c>
      <c r="Q12" s="189">
        <f t="shared" si="2"/>
        <v>3.3072145799527282</v>
      </c>
      <c r="R12" s="190">
        <f t="shared" si="2"/>
        <v>3.4486149526538639</v>
      </c>
      <c r="S12" s="182">
        <f t="shared" si="3"/>
        <v>4.2755124979872584E-2</v>
      </c>
    </row>
    <row r="13" spans="1:19" ht="24" customHeight="1" x14ac:dyDescent="0.25">
      <c r="A13" s="8"/>
      <c r="B13" s="3" t="s">
        <v>37</v>
      </c>
      <c r="D13" s="3"/>
      <c r="E13" s="19">
        <v>14816.410000000003</v>
      </c>
      <c r="F13" s="140">
        <v>12925.91</v>
      </c>
      <c r="G13" s="247">
        <f>E13/E11</f>
        <v>7.3754252910651324E-2</v>
      </c>
      <c r="H13" s="215">
        <f>F13/F11</f>
        <v>6.4251800812662144E-2</v>
      </c>
      <c r="I13" s="182">
        <f t="shared" si="0"/>
        <v>-0.12759501120716848</v>
      </c>
      <c r="K13" s="19">
        <v>2504.5549999999994</v>
      </c>
      <c r="L13" s="140">
        <v>2248.2889999999998</v>
      </c>
      <c r="M13" s="247">
        <f>K13/K11</f>
        <v>3.9183711924109091E-2</v>
      </c>
      <c r="N13" s="215">
        <f>L13/L11</f>
        <v>3.3542687093745333E-2</v>
      </c>
      <c r="O13" s="182">
        <f t="shared" si="1"/>
        <v>-0.10231997300917715</v>
      </c>
      <c r="Q13" s="189">
        <f t="shared" si="2"/>
        <v>1.6903926119755046</v>
      </c>
      <c r="R13" s="190">
        <f t="shared" si="2"/>
        <v>1.7393661258665731</v>
      </c>
      <c r="S13" s="182">
        <f t="shared" si="3"/>
        <v>2.8971680037003258E-2</v>
      </c>
    </row>
    <row r="14" spans="1:19" ht="24" customHeight="1" thickBot="1" x14ac:dyDescent="0.3">
      <c r="A14" s="8"/>
      <c r="B14" t="s">
        <v>36</v>
      </c>
      <c r="E14" s="19">
        <v>559.66999999999996</v>
      </c>
      <c r="F14" s="140">
        <v>626.38</v>
      </c>
      <c r="G14" s="247">
        <f>E14/E11</f>
        <v>2.7859679049448693E-3</v>
      </c>
      <c r="H14" s="215">
        <f>F14/F11</f>
        <v>3.1135945548928711E-3</v>
      </c>
      <c r="I14" s="186">
        <f t="shared" si="0"/>
        <v>0.11919524005217368</v>
      </c>
      <c r="K14" s="19">
        <v>60.646000000000008</v>
      </c>
      <c r="L14" s="140">
        <v>75.268000000000001</v>
      </c>
      <c r="M14" s="247">
        <f>K14/K11</f>
        <v>9.4880543383935294E-4</v>
      </c>
      <c r="N14" s="215">
        <f>L14/L11</f>
        <v>1.1229388090997305E-3</v>
      </c>
      <c r="O14" s="209">
        <f t="shared" si="1"/>
        <v>0.24110411238993487</v>
      </c>
      <c r="Q14" s="189">
        <f t="shared" si="2"/>
        <v>1.0836028373863171</v>
      </c>
      <c r="R14" s="190">
        <f t="shared" si="2"/>
        <v>1.2016347903828348</v>
      </c>
      <c r="S14" s="182">
        <f t="shared" si="3"/>
        <v>0.10892547428282334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342471.01999999984</v>
      </c>
      <c r="F15" s="145">
        <v>341513.7900000001</v>
      </c>
      <c r="G15" s="243">
        <f>G7+G11</f>
        <v>1</v>
      </c>
      <c r="H15" s="244">
        <f>H7+H11</f>
        <v>1.0000000000000002</v>
      </c>
      <c r="I15" s="164">
        <f t="shared" si="0"/>
        <v>-2.795068616316058E-3</v>
      </c>
      <c r="J15" s="1"/>
      <c r="K15" s="17">
        <v>100133.80699999996</v>
      </c>
      <c r="L15" s="145">
        <v>103926.26400000005</v>
      </c>
      <c r="M15" s="243">
        <f>M7+M11</f>
        <v>1.0000000000000002</v>
      </c>
      <c r="N15" s="244">
        <f>N7+N11</f>
        <v>1</v>
      </c>
      <c r="O15" s="164">
        <f t="shared" si="1"/>
        <v>3.787389208122386E-2</v>
      </c>
      <c r="Q15" s="191">
        <f t="shared" si="2"/>
        <v>2.9238622000775423</v>
      </c>
      <c r="R15" s="192">
        <f t="shared" si="2"/>
        <v>3.0431059313885984</v>
      </c>
      <c r="S15" s="57">
        <f t="shared" si="3"/>
        <v>4.0782951846326319E-2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300963.97999999986</v>
      </c>
      <c r="F16" s="181">
        <f t="shared" ref="F16:F17" si="4">F8+F12</f>
        <v>304612.32000000012</v>
      </c>
      <c r="G16" s="245">
        <f>E16/E15</f>
        <v>0.87880130704197978</v>
      </c>
      <c r="H16" s="246">
        <f>F16/F15</f>
        <v>0.8919473500616184</v>
      </c>
      <c r="I16" s="207">
        <f t="shared" si="0"/>
        <v>1.2122181531491775E-2</v>
      </c>
      <c r="J16" s="3"/>
      <c r="K16" s="180">
        <f t="shared" ref="K16:L18" si="5">K8+K12</f>
        <v>92852.979999999981</v>
      </c>
      <c r="L16" s="181">
        <f t="shared" si="5"/>
        <v>97347.432000000059</v>
      </c>
      <c r="M16" s="250">
        <f>K16/K15</f>
        <v>0.92728902237782707</v>
      </c>
      <c r="N16" s="246">
        <f>L16/L15</f>
        <v>0.93669711825684421</v>
      </c>
      <c r="O16" s="207">
        <f t="shared" si="1"/>
        <v>4.840396075602612E-2</v>
      </c>
      <c r="P16" s="3"/>
      <c r="Q16" s="189">
        <f t="shared" si="2"/>
        <v>3.0851858086140416</v>
      </c>
      <c r="R16" s="190">
        <f t="shared" si="2"/>
        <v>3.1957811817985569</v>
      </c>
      <c r="S16" s="182">
        <f t="shared" si="3"/>
        <v>3.5847232563992006E-2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38978.520000000004</v>
      </c>
      <c r="F17" s="140">
        <f t="shared" si="4"/>
        <v>33669.540000000008</v>
      </c>
      <c r="G17" s="248">
        <f>E17/E15</f>
        <v>0.11381552809928275</v>
      </c>
      <c r="H17" s="215">
        <f>F17/F15</f>
        <v>9.8589108217269933E-2</v>
      </c>
      <c r="I17" s="182">
        <f t="shared" si="0"/>
        <v>-0.13620270856871927</v>
      </c>
      <c r="K17" s="19">
        <f t="shared" si="5"/>
        <v>6775.7059999999992</v>
      </c>
      <c r="L17" s="140">
        <f t="shared" si="5"/>
        <v>5888.7209999999986</v>
      </c>
      <c r="M17" s="247">
        <f>K17/K15</f>
        <v>6.7666517462978332E-2</v>
      </c>
      <c r="N17" s="215">
        <f>L17/L15</f>
        <v>5.6662491013821065E-2</v>
      </c>
      <c r="O17" s="182">
        <f t="shared" si="1"/>
        <v>-0.1309066538601292</v>
      </c>
      <c r="Q17" s="189">
        <f t="shared" si="2"/>
        <v>1.7383179248468128</v>
      </c>
      <c r="R17" s="190">
        <f t="shared" si="2"/>
        <v>1.7489757804828927</v>
      </c>
      <c r="S17" s="182">
        <f t="shared" si="3"/>
        <v>6.1311314137309581E-3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2528.52</v>
      </c>
      <c r="F18" s="142">
        <f>F10+F14</f>
        <v>3231.9300000000007</v>
      </c>
      <c r="G18" s="249">
        <f>E18/E15</f>
        <v>7.3831648587375396E-3</v>
      </c>
      <c r="H18" s="221">
        <f>F18/F15</f>
        <v>9.4635417211117595E-3</v>
      </c>
      <c r="I18" s="208">
        <f t="shared" si="0"/>
        <v>0.27819040387262145</v>
      </c>
      <c r="K18" s="21">
        <f t="shared" si="5"/>
        <v>505.12100000000004</v>
      </c>
      <c r="L18" s="142">
        <f t="shared" si="5"/>
        <v>690.11099999999999</v>
      </c>
      <c r="M18" s="249">
        <f>K18/K15</f>
        <v>5.044460159194789E-3</v>
      </c>
      <c r="N18" s="221">
        <f>L18/L15</f>
        <v>6.6403907293347874E-3</v>
      </c>
      <c r="O18" s="208">
        <f t="shared" si="1"/>
        <v>0.36622908174476992</v>
      </c>
      <c r="Q18" s="193">
        <f t="shared" si="2"/>
        <v>1.9976943033869619</v>
      </c>
      <c r="R18" s="194">
        <f t="shared" si="2"/>
        <v>2.135290677706509</v>
      </c>
      <c r="S18" s="186">
        <f t="shared" si="3"/>
        <v>6.887759257573163E-2</v>
      </c>
    </row>
    <row r="19" spans="1:19" ht="6.75" customHeight="1" x14ac:dyDescent="0.25">
      <c r="Q19" s="195"/>
      <c r="R19" s="195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18F56F9F-9E7B-45C0-9035-CA01E285F6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3" id="{985CACE4-3079-483B-AACC-3D9DFD9FD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1" id="{5CE781E4-F9D7-40A0-8482-F562B869EE0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89356-F410-4019-8222-5EA9630043B6}">
  <sheetPr codeName="Folha28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135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F5</f>
        <v>2023/2022</v>
      </c>
    </row>
    <row r="6" spans="1:16" ht="19.5" customHeight="1" thickBot="1" x14ac:dyDescent="0.3">
      <c r="A6" s="356"/>
      <c r="B6" s="99">
        <v>2022</v>
      </c>
      <c r="C6" s="134"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162</v>
      </c>
      <c r="B7" s="39">
        <v>44612.619999999988</v>
      </c>
      <c r="C7" s="147">
        <v>42702.189999999995</v>
      </c>
      <c r="D7" s="247">
        <f>B7/$B$33</f>
        <v>0.13026684710431846</v>
      </c>
      <c r="E7" s="246">
        <f>C7/$C$33</f>
        <v>0.1250379669880973</v>
      </c>
      <c r="F7" s="52">
        <f>(C7-B7)/B7</f>
        <v>-4.2822636285427609E-2</v>
      </c>
      <c r="H7" s="39">
        <v>12987.096</v>
      </c>
      <c r="I7" s="147">
        <v>13827.401</v>
      </c>
      <c r="J7" s="247">
        <f>H7/$H$33</f>
        <v>0.12969741577886884</v>
      </c>
      <c r="K7" s="246">
        <f>I7/$I$33</f>
        <v>0.1330501113751188</v>
      </c>
      <c r="L7" s="52">
        <f>(I7-H7)/H7</f>
        <v>6.4703071417967523E-2</v>
      </c>
      <c r="N7" s="27">
        <f t="shared" ref="N7:O33" si="0">(H7/B7)*10</f>
        <v>2.9110812142393794</v>
      </c>
      <c r="O7" s="151">
        <f t="shared" si="0"/>
        <v>3.2381011372016291</v>
      </c>
      <c r="P7" s="61">
        <f>(O7-N7)/N7</f>
        <v>0.1123362417244326</v>
      </c>
    </row>
    <row r="8" spans="1:16" ht="20.100000000000001" customHeight="1" x14ac:dyDescent="0.25">
      <c r="A8" s="8" t="s">
        <v>164</v>
      </c>
      <c r="B8" s="19">
        <v>34344.630000000005</v>
      </c>
      <c r="C8" s="140">
        <v>34327.989999999991</v>
      </c>
      <c r="D8" s="247">
        <f t="shared" ref="D8:D32" si="1">B8/$B$33</f>
        <v>0.10028477738057956</v>
      </c>
      <c r="E8" s="215">
        <f t="shared" ref="E8:E32" si="2">C8/$C$33</f>
        <v>0.10051714163577405</v>
      </c>
      <c r="F8" s="52">
        <f t="shared" ref="F8:F33" si="3">(C8-B8)/B8</f>
        <v>-4.845007793070989E-4</v>
      </c>
      <c r="H8" s="19">
        <v>11022.013000000004</v>
      </c>
      <c r="I8" s="140">
        <v>12097.044999999998</v>
      </c>
      <c r="J8" s="247">
        <f t="shared" ref="J8:J32" si="4">H8/$H$33</f>
        <v>0.11007284482852041</v>
      </c>
      <c r="K8" s="215">
        <f t="shared" ref="K8:K32" si="5">I8/$I$33</f>
        <v>0.11640026817475126</v>
      </c>
      <c r="L8" s="52">
        <f t="shared" ref="L8:L33" si="6">(I8-H8)/H8</f>
        <v>9.7534996556436049E-2</v>
      </c>
      <c r="N8" s="27">
        <f t="shared" si="0"/>
        <v>3.209239115401739</v>
      </c>
      <c r="O8" s="152">
        <f t="shared" si="0"/>
        <v>3.5239596026449558</v>
      </c>
      <c r="P8" s="52">
        <f t="shared" ref="P8:P71" si="7">(O8-N8)/N8</f>
        <v>9.8067010878938335E-2</v>
      </c>
    </row>
    <row r="9" spans="1:16" ht="20.100000000000001" customHeight="1" x14ac:dyDescent="0.25">
      <c r="A9" s="8" t="s">
        <v>167</v>
      </c>
      <c r="B9" s="19">
        <v>30027.050000000003</v>
      </c>
      <c r="C9" s="140">
        <v>24731.160000000003</v>
      </c>
      <c r="D9" s="247">
        <f t="shared" si="1"/>
        <v>8.7677637658217053E-2</v>
      </c>
      <c r="E9" s="215">
        <f t="shared" si="2"/>
        <v>7.2416285152057863E-2</v>
      </c>
      <c r="F9" s="52">
        <f t="shared" si="3"/>
        <v>-0.17637063914037507</v>
      </c>
      <c r="H9" s="19">
        <v>10893.500999999997</v>
      </c>
      <c r="I9" s="140">
        <v>9100.1550000000007</v>
      </c>
      <c r="J9" s="247">
        <f t="shared" si="4"/>
        <v>0.1087894421111943</v>
      </c>
      <c r="K9" s="215">
        <f t="shared" si="5"/>
        <v>8.7563572957842492E-2</v>
      </c>
      <c r="L9" s="52">
        <f t="shared" si="6"/>
        <v>-0.16462531191762836</v>
      </c>
      <c r="N9" s="27">
        <f t="shared" si="0"/>
        <v>3.6278958472444001</v>
      </c>
      <c r="O9" s="152">
        <f t="shared" si="0"/>
        <v>3.6796312829644866</v>
      </c>
      <c r="P9" s="52">
        <f t="shared" si="7"/>
        <v>1.4260452311326039E-2</v>
      </c>
    </row>
    <row r="10" spans="1:16" ht="20.100000000000001" customHeight="1" x14ac:dyDescent="0.25">
      <c r="A10" s="8" t="s">
        <v>165</v>
      </c>
      <c r="B10" s="19">
        <v>27382.04</v>
      </c>
      <c r="C10" s="140">
        <v>28341.119999999999</v>
      </c>
      <c r="D10" s="247">
        <f t="shared" si="1"/>
        <v>7.9954327230374128E-2</v>
      </c>
      <c r="E10" s="215">
        <f t="shared" si="2"/>
        <v>8.2986751428104855E-2</v>
      </c>
      <c r="F10" s="52">
        <f t="shared" si="3"/>
        <v>3.5025878276417607E-2</v>
      </c>
      <c r="H10" s="19">
        <v>7707.4500000000007</v>
      </c>
      <c r="I10" s="140">
        <v>8245.2119999999995</v>
      </c>
      <c r="J10" s="247">
        <f t="shared" si="4"/>
        <v>7.697150673598184E-2</v>
      </c>
      <c r="K10" s="215">
        <f t="shared" si="5"/>
        <v>7.933713464384709E-2</v>
      </c>
      <c r="L10" s="52">
        <f t="shared" si="6"/>
        <v>6.9771714380242336E-2</v>
      </c>
      <c r="N10" s="27">
        <f t="shared" si="0"/>
        <v>2.8147829745336725</v>
      </c>
      <c r="O10" s="152">
        <f t="shared" si="0"/>
        <v>2.9092752862272202</v>
      </c>
      <c r="P10" s="52">
        <f t="shared" si="7"/>
        <v>3.3570016782271561E-2</v>
      </c>
    </row>
    <row r="11" spans="1:16" ht="20.100000000000001" customHeight="1" x14ac:dyDescent="0.25">
      <c r="A11" s="8" t="s">
        <v>172</v>
      </c>
      <c r="B11" s="19">
        <v>25528.45</v>
      </c>
      <c r="C11" s="140">
        <v>28132.579999999998</v>
      </c>
      <c r="D11" s="247">
        <f t="shared" si="1"/>
        <v>7.454192766441961E-2</v>
      </c>
      <c r="E11" s="215">
        <f t="shared" si="2"/>
        <v>8.2376117227945606E-2</v>
      </c>
      <c r="F11" s="52">
        <f t="shared" si="3"/>
        <v>0.10200893512923806</v>
      </c>
      <c r="H11" s="19">
        <v>6377.7160000000003</v>
      </c>
      <c r="I11" s="140">
        <v>6823.0300000000007</v>
      </c>
      <c r="J11" s="247">
        <f t="shared" si="4"/>
        <v>6.3691935731555724E-2</v>
      </c>
      <c r="K11" s="215">
        <f t="shared" si="5"/>
        <v>6.565260538952887E-2</v>
      </c>
      <c r="L11" s="52">
        <f t="shared" si="6"/>
        <v>6.9823428951681185E-2</v>
      </c>
      <c r="N11" s="27">
        <f t="shared" si="0"/>
        <v>2.4982778037836217</v>
      </c>
      <c r="O11" s="152">
        <f t="shared" si="0"/>
        <v>2.425312573535737</v>
      </c>
      <c r="P11" s="52">
        <f t="shared" si="7"/>
        <v>-2.9206211630019466E-2</v>
      </c>
    </row>
    <row r="12" spans="1:16" ht="20.100000000000001" customHeight="1" x14ac:dyDescent="0.25">
      <c r="A12" s="8" t="s">
        <v>170</v>
      </c>
      <c r="B12" s="19">
        <v>15568.32</v>
      </c>
      <c r="C12" s="140">
        <v>14669.529999999999</v>
      </c>
      <c r="D12" s="247">
        <f t="shared" si="1"/>
        <v>4.545879531646211E-2</v>
      </c>
      <c r="E12" s="215">
        <f t="shared" si="2"/>
        <v>4.2954429453639337E-2</v>
      </c>
      <c r="F12" s="52">
        <f t="shared" si="3"/>
        <v>-5.7731983926332504E-2</v>
      </c>
      <c r="H12" s="19">
        <v>6513.9860000000008</v>
      </c>
      <c r="I12" s="140">
        <v>6602.2550000000019</v>
      </c>
      <c r="J12" s="247">
        <f t="shared" si="4"/>
        <v>6.5052814780127199E-2</v>
      </c>
      <c r="K12" s="215">
        <f t="shared" si="5"/>
        <v>6.3528262692094856E-2</v>
      </c>
      <c r="L12" s="52">
        <f t="shared" si="6"/>
        <v>1.3550689240044595E-2</v>
      </c>
      <c r="N12" s="27">
        <f t="shared" si="0"/>
        <v>4.1841290518180516</v>
      </c>
      <c r="O12" s="152">
        <f t="shared" si="0"/>
        <v>4.5006588486475039</v>
      </c>
      <c r="P12" s="52">
        <f t="shared" si="7"/>
        <v>7.5650103739490646E-2</v>
      </c>
    </row>
    <row r="13" spans="1:16" ht="20.100000000000001" customHeight="1" x14ac:dyDescent="0.25">
      <c r="A13" s="8" t="s">
        <v>168</v>
      </c>
      <c r="B13" s="19">
        <v>24683.98</v>
      </c>
      <c r="C13" s="140">
        <v>21304.960000000003</v>
      </c>
      <c r="D13" s="247">
        <f t="shared" si="1"/>
        <v>7.2076113184701002E-2</v>
      </c>
      <c r="E13" s="215">
        <f t="shared" si="2"/>
        <v>6.2383893780687462E-2</v>
      </c>
      <c r="F13" s="52">
        <f t="shared" si="3"/>
        <v>-0.13689121446379379</v>
      </c>
      <c r="H13" s="19">
        <v>6107.1979999999994</v>
      </c>
      <c r="I13" s="140">
        <v>5847.2949999999983</v>
      </c>
      <c r="J13" s="247">
        <f t="shared" si="4"/>
        <v>6.0990370614791498E-2</v>
      </c>
      <c r="K13" s="215">
        <f t="shared" si="5"/>
        <v>5.6263881476582261E-2</v>
      </c>
      <c r="L13" s="52">
        <f t="shared" si="6"/>
        <v>-4.2556832118428319E-2</v>
      </c>
      <c r="N13" s="27">
        <f t="shared" si="0"/>
        <v>2.4741544921037852</v>
      </c>
      <c r="O13" s="152">
        <f t="shared" si="0"/>
        <v>2.744569809096097</v>
      </c>
      <c r="P13" s="52">
        <f t="shared" si="7"/>
        <v>0.10929605158260605</v>
      </c>
    </row>
    <row r="14" spans="1:16" ht="20.100000000000001" customHeight="1" x14ac:dyDescent="0.25">
      <c r="A14" s="8" t="s">
        <v>173</v>
      </c>
      <c r="B14" s="19">
        <v>19917.829999999998</v>
      </c>
      <c r="C14" s="140">
        <v>18948.329999999998</v>
      </c>
      <c r="D14" s="247">
        <f t="shared" si="1"/>
        <v>5.81591692050323E-2</v>
      </c>
      <c r="E14" s="215">
        <f t="shared" si="2"/>
        <v>5.5483352517038911E-2</v>
      </c>
      <c r="F14" s="52">
        <f t="shared" si="3"/>
        <v>-4.8674981160096262E-2</v>
      </c>
      <c r="H14" s="19">
        <v>4854.6639999999998</v>
      </c>
      <c r="I14" s="140">
        <v>4761.4129999999986</v>
      </c>
      <c r="J14" s="247">
        <f t="shared" si="4"/>
        <v>4.8481768000691337E-2</v>
      </c>
      <c r="K14" s="215">
        <f t="shared" si="5"/>
        <v>4.5815300355644441E-2</v>
      </c>
      <c r="L14" s="52">
        <f t="shared" si="6"/>
        <v>-1.920853842820041E-2</v>
      </c>
      <c r="N14" s="27">
        <f t="shared" si="0"/>
        <v>2.4373458353645954</v>
      </c>
      <c r="O14" s="152">
        <f t="shared" si="0"/>
        <v>2.5128404455696089</v>
      </c>
      <c r="P14" s="52">
        <f t="shared" si="7"/>
        <v>3.0974106796674821E-2</v>
      </c>
    </row>
    <row r="15" spans="1:16" ht="20.100000000000001" customHeight="1" x14ac:dyDescent="0.25">
      <c r="A15" s="8" t="s">
        <v>163</v>
      </c>
      <c r="B15" s="19">
        <v>20263.29</v>
      </c>
      <c r="C15" s="140">
        <v>16342.249999999998</v>
      </c>
      <c r="D15" s="247">
        <f t="shared" si="1"/>
        <v>5.9167896892414439E-2</v>
      </c>
      <c r="E15" s="215">
        <f t="shared" si="2"/>
        <v>4.7852386868477551E-2</v>
      </c>
      <c r="F15" s="52">
        <f t="shared" si="3"/>
        <v>-0.19350460858034418</v>
      </c>
      <c r="H15" s="19">
        <v>4365.0650000000005</v>
      </c>
      <c r="I15" s="140">
        <v>3745.7319999999991</v>
      </c>
      <c r="J15" s="247">
        <f t="shared" si="4"/>
        <v>4.3592320423810539E-2</v>
      </c>
      <c r="K15" s="215">
        <f t="shared" si="5"/>
        <v>3.6042207771463802E-2</v>
      </c>
      <c r="L15" s="52">
        <f t="shared" si="6"/>
        <v>-0.14188402692743438</v>
      </c>
      <c r="N15" s="27">
        <f t="shared" si="0"/>
        <v>2.1541738779832893</v>
      </c>
      <c r="O15" s="152">
        <f t="shared" si="0"/>
        <v>2.2920540317275768</v>
      </c>
      <c r="P15" s="52">
        <f t="shared" si="7"/>
        <v>6.4006046658299093E-2</v>
      </c>
    </row>
    <row r="16" spans="1:16" ht="20.100000000000001" customHeight="1" x14ac:dyDescent="0.25">
      <c r="A16" s="8" t="s">
        <v>169</v>
      </c>
      <c r="B16" s="19">
        <v>7584.3499999999985</v>
      </c>
      <c r="C16" s="140">
        <v>11751.16</v>
      </c>
      <c r="D16" s="247">
        <f t="shared" si="1"/>
        <v>2.2145961430546736E-2</v>
      </c>
      <c r="E16" s="215">
        <f t="shared" si="2"/>
        <v>3.4409035137351267E-2</v>
      </c>
      <c r="F16" s="52">
        <f t="shared" si="3"/>
        <v>0.54939579528898352</v>
      </c>
      <c r="H16" s="19">
        <v>2071.4870000000005</v>
      </c>
      <c r="I16" s="140">
        <v>3256.21</v>
      </c>
      <c r="J16" s="247">
        <f t="shared" si="4"/>
        <v>2.0687189092890492E-2</v>
      </c>
      <c r="K16" s="215">
        <f t="shared" si="5"/>
        <v>3.1331925873906138E-2</v>
      </c>
      <c r="L16" s="52">
        <f t="shared" si="6"/>
        <v>0.57191910931615753</v>
      </c>
      <c r="N16" s="27">
        <f t="shared" si="0"/>
        <v>2.7312650391925493</v>
      </c>
      <c r="O16" s="152">
        <f t="shared" si="0"/>
        <v>2.7709689936993454</v>
      </c>
      <c r="P16" s="52">
        <f t="shared" si="7"/>
        <v>1.4536836937119024E-2</v>
      </c>
    </row>
    <row r="17" spans="1:16" ht="20.100000000000001" customHeight="1" x14ac:dyDescent="0.25">
      <c r="A17" s="8" t="s">
        <v>166</v>
      </c>
      <c r="B17" s="19">
        <v>5759.7500000000009</v>
      </c>
      <c r="C17" s="140">
        <v>9613.56</v>
      </c>
      <c r="D17" s="247">
        <f t="shared" si="1"/>
        <v>1.6818211362818383E-2</v>
      </c>
      <c r="E17" s="215">
        <f t="shared" si="2"/>
        <v>2.8149844256655055E-2</v>
      </c>
      <c r="F17" s="52">
        <f t="shared" si="3"/>
        <v>0.66909327661790841</v>
      </c>
      <c r="H17" s="19">
        <v>2215.52</v>
      </c>
      <c r="I17" s="140">
        <v>2939.32</v>
      </c>
      <c r="J17" s="247">
        <f t="shared" si="4"/>
        <v>2.2125594405893317E-2</v>
      </c>
      <c r="K17" s="215">
        <f t="shared" si="5"/>
        <v>2.8282744773736886E-2</v>
      </c>
      <c r="L17" s="52">
        <f t="shared" si="6"/>
        <v>0.32669531306420174</v>
      </c>
      <c r="N17" s="27">
        <f t="shared" si="0"/>
        <v>3.846555840097226</v>
      </c>
      <c r="O17" s="152">
        <f t="shared" si="0"/>
        <v>3.0574729860738374</v>
      </c>
      <c r="P17" s="52">
        <f t="shared" si="7"/>
        <v>-0.20514010112574982</v>
      </c>
    </row>
    <row r="18" spans="1:16" ht="20.100000000000001" customHeight="1" x14ac:dyDescent="0.25">
      <c r="A18" s="8" t="s">
        <v>178</v>
      </c>
      <c r="B18" s="19">
        <v>11018.24</v>
      </c>
      <c r="C18" s="140">
        <v>11702.819999999998</v>
      </c>
      <c r="D18" s="247">
        <f t="shared" si="1"/>
        <v>3.2172766034334818E-2</v>
      </c>
      <c r="E18" s="215">
        <f t="shared" si="2"/>
        <v>3.4267488876510661E-2</v>
      </c>
      <c r="F18" s="52">
        <f t="shared" si="3"/>
        <v>6.2131520097583472E-2</v>
      </c>
      <c r="H18" s="19">
        <v>2459.0679999999998</v>
      </c>
      <c r="I18" s="140">
        <v>2721.7129999999993</v>
      </c>
      <c r="J18" s="247">
        <f t="shared" si="4"/>
        <v>2.4557819917902464E-2</v>
      </c>
      <c r="K18" s="215">
        <f t="shared" si="5"/>
        <v>2.6188885227318468E-2</v>
      </c>
      <c r="L18" s="52">
        <f t="shared" si="6"/>
        <v>0.10680672514952802</v>
      </c>
      <c r="N18" s="27">
        <f t="shared" si="0"/>
        <v>2.2318156075743492</v>
      </c>
      <c r="O18" s="152">
        <f t="shared" si="0"/>
        <v>2.325689876457127</v>
      </c>
      <c r="P18" s="52">
        <f t="shared" si="7"/>
        <v>4.2061839053453509E-2</v>
      </c>
    </row>
    <row r="19" spans="1:16" ht="20.100000000000001" customHeight="1" x14ac:dyDescent="0.25">
      <c r="A19" s="8" t="s">
        <v>177</v>
      </c>
      <c r="B19" s="19">
        <v>8734.7800000000025</v>
      </c>
      <c r="C19" s="140">
        <v>8399.68</v>
      </c>
      <c r="D19" s="247">
        <f t="shared" si="1"/>
        <v>2.5505165371364862E-2</v>
      </c>
      <c r="E19" s="215">
        <f t="shared" si="2"/>
        <v>2.4595434345418381E-2</v>
      </c>
      <c r="F19" s="52">
        <f t="shared" si="3"/>
        <v>-3.8363874075821265E-2</v>
      </c>
      <c r="H19" s="19">
        <v>2247.971</v>
      </c>
      <c r="I19" s="140">
        <v>2217.7579999999998</v>
      </c>
      <c r="J19" s="247">
        <f t="shared" si="4"/>
        <v>2.2449670769034091E-2</v>
      </c>
      <c r="K19" s="215">
        <f t="shared" si="5"/>
        <v>2.1339726019594042E-2</v>
      </c>
      <c r="L19" s="52">
        <f t="shared" si="6"/>
        <v>-1.3440120001548149E-2</v>
      </c>
      <c r="N19" s="27">
        <f t="shared" si="0"/>
        <v>2.57358628379879</v>
      </c>
      <c r="O19" s="152">
        <f t="shared" si="0"/>
        <v>2.6402886776639107</v>
      </c>
      <c r="P19" s="52">
        <f t="shared" si="7"/>
        <v>2.5918071713789004E-2</v>
      </c>
    </row>
    <row r="20" spans="1:16" ht="20.100000000000001" customHeight="1" x14ac:dyDescent="0.25">
      <c r="A20" s="8" t="s">
        <v>174</v>
      </c>
      <c r="B20" s="19">
        <v>7102.04</v>
      </c>
      <c r="C20" s="140">
        <v>7623.869999999999</v>
      </c>
      <c r="D20" s="247">
        <f t="shared" si="1"/>
        <v>2.0737637888309502E-2</v>
      </c>
      <c r="E20" s="215">
        <f t="shared" si="2"/>
        <v>2.2323754481480818E-2</v>
      </c>
      <c r="F20" s="52">
        <f t="shared" si="3"/>
        <v>7.3476071663916148E-2</v>
      </c>
      <c r="H20" s="19">
        <v>2103.011</v>
      </c>
      <c r="I20" s="140">
        <v>2216.2970000000005</v>
      </c>
      <c r="J20" s="247">
        <f t="shared" si="4"/>
        <v>2.1002007843365041E-2</v>
      </c>
      <c r="K20" s="215">
        <f t="shared" si="5"/>
        <v>2.1325667975517722E-2</v>
      </c>
      <c r="L20" s="52">
        <f t="shared" si="6"/>
        <v>5.3868477150143541E-2</v>
      </c>
      <c r="N20" s="27">
        <f t="shared" si="0"/>
        <v>2.9611365185214389</v>
      </c>
      <c r="O20" s="152">
        <f t="shared" si="0"/>
        <v>2.9070498316471829</v>
      </c>
      <c r="P20" s="52">
        <f t="shared" si="7"/>
        <v>-1.8265516140830506E-2</v>
      </c>
    </row>
    <row r="21" spans="1:16" ht="20.100000000000001" customHeight="1" x14ac:dyDescent="0.25">
      <c r="A21" s="8" t="s">
        <v>180</v>
      </c>
      <c r="B21" s="19">
        <v>2964.21</v>
      </c>
      <c r="C21" s="140">
        <v>8187.22</v>
      </c>
      <c r="D21" s="247">
        <f t="shared" si="1"/>
        <v>8.6553600944103259E-3</v>
      </c>
      <c r="E21" s="215">
        <f t="shared" si="2"/>
        <v>2.3973321838629123E-2</v>
      </c>
      <c r="F21" s="52">
        <f t="shared" si="3"/>
        <v>1.7620242830298798</v>
      </c>
      <c r="H21" s="19">
        <v>648.6</v>
      </c>
      <c r="I21" s="140">
        <v>1797.0910000000001</v>
      </c>
      <c r="J21" s="247">
        <f t="shared" si="4"/>
        <v>6.4773328751996859E-3</v>
      </c>
      <c r="K21" s="215">
        <f t="shared" si="5"/>
        <v>1.7291981168494616E-2</v>
      </c>
      <c r="L21" s="52">
        <f t="shared" si="6"/>
        <v>1.7707230958988589</v>
      </c>
      <c r="N21" s="27">
        <f t="shared" si="0"/>
        <v>2.1881040816946169</v>
      </c>
      <c r="O21" s="152">
        <f t="shared" si="0"/>
        <v>2.1949953708340559</v>
      </c>
      <c r="P21" s="52">
        <f t="shared" si="7"/>
        <v>3.149433885293955E-3</v>
      </c>
    </row>
    <row r="22" spans="1:16" ht="20.100000000000001" customHeight="1" x14ac:dyDescent="0.25">
      <c r="A22" s="8" t="s">
        <v>171</v>
      </c>
      <c r="B22" s="19">
        <v>7062.7700000000013</v>
      </c>
      <c r="C22" s="140">
        <v>5346.5499999999993</v>
      </c>
      <c r="D22" s="247">
        <f t="shared" si="1"/>
        <v>2.0622971251698909E-2</v>
      </c>
      <c r="E22" s="215">
        <f t="shared" si="2"/>
        <v>1.5655443957328926E-2</v>
      </c>
      <c r="F22" s="52">
        <f t="shared" si="3"/>
        <v>-0.24299531203762853</v>
      </c>
      <c r="H22" s="19">
        <v>2315.172</v>
      </c>
      <c r="I22" s="140">
        <v>1771.0799999999997</v>
      </c>
      <c r="J22" s="247">
        <f t="shared" si="4"/>
        <v>2.3120782774193348E-2</v>
      </c>
      <c r="K22" s="215">
        <f t="shared" si="5"/>
        <v>1.7041697948460839E-2</v>
      </c>
      <c r="L22" s="52">
        <f t="shared" si="6"/>
        <v>-0.23501148078846856</v>
      </c>
      <c r="N22" s="27">
        <f t="shared" si="0"/>
        <v>3.2779943280044508</v>
      </c>
      <c r="O22" s="152">
        <f t="shared" si="0"/>
        <v>3.3125660472641232</v>
      </c>
      <c r="P22" s="52">
        <f t="shared" si="7"/>
        <v>1.0546607406950173E-2</v>
      </c>
    </row>
    <row r="23" spans="1:16" ht="20.100000000000001" customHeight="1" x14ac:dyDescent="0.25">
      <c r="A23" s="8" t="s">
        <v>176</v>
      </c>
      <c r="B23" s="19">
        <v>5509.5299999999979</v>
      </c>
      <c r="C23" s="140">
        <v>4939.1099999999988</v>
      </c>
      <c r="D23" s="247">
        <f t="shared" si="1"/>
        <v>1.6087580198756668E-2</v>
      </c>
      <c r="E23" s="215">
        <f t="shared" si="2"/>
        <v>1.4462402821274067E-2</v>
      </c>
      <c r="F23" s="52">
        <f t="shared" si="3"/>
        <v>-0.1035333322443111</v>
      </c>
      <c r="H23" s="19">
        <v>2039.0800000000002</v>
      </c>
      <c r="I23" s="140">
        <v>1736.431</v>
      </c>
      <c r="J23" s="247">
        <f t="shared" si="4"/>
        <v>2.0363552141785653E-2</v>
      </c>
      <c r="K23" s="215">
        <f t="shared" si="5"/>
        <v>1.6708298106434386E-2</v>
      </c>
      <c r="L23" s="52">
        <f t="shared" si="6"/>
        <v>-0.14842428938540916</v>
      </c>
      <c r="N23" s="27">
        <f t="shared" si="0"/>
        <v>3.7010053489136112</v>
      </c>
      <c r="O23" s="152">
        <f t="shared" si="0"/>
        <v>3.5156759011238874</v>
      </c>
      <c r="P23" s="52">
        <f t="shared" si="7"/>
        <v>-5.0075433650514777E-2</v>
      </c>
    </row>
    <row r="24" spans="1:16" ht="20.100000000000001" customHeight="1" x14ac:dyDescent="0.25">
      <c r="A24" s="8" t="s">
        <v>183</v>
      </c>
      <c r="B24" s="19">
        <v>3685.02</v>
      </c>
      <c r="C24" s="140">
        <v>2982.42</v>
      </c>
      <c r="D24" s="247">
        <f t="shared" si="1"/>
        <v>1.0760092926986932E-2</v>
      </c>
      <c r="E24" s="215">
        <f t="shared" si="2"/>
        <v>8.7329416478321431E-3</v>
      </c>
      <c r="F24" s="52">
        <f t="shared" si="3"/>
        <v>-0.19066382272009377</v>
      </c>
      <c r="H24" s="19">
        <v>1269.1989999999998</v>
      </c>
      <c r="I24" s="140">
        <v>1225.9909999999998</v>
      </c>
      <c r="J24" s="247">
        <f t="shared" si="4"/>
        <v>1.2675029922711323E-2</v>
      </c>
      <c r="K24" s="215">
        <f t="shared" si="5"/>
        <v>1.1796738887871498E-2</v>
      </c>
      <c r="L24" s="52">
        <f t="shared" si="6"/>
        <v>-3.4043518786258171E-2</v>
      </c>
      <c r="N24" s="27">
        <f t="shared" si="0"/>
        <v>3.4442119717125004</v>
      </c>
      <c r="O24" s="152">
        <f t="shared" si="0"/>
        <v>4.1107255182033375</v>
      </c>
      <c r="P24" s="52">
        <f t="shared" si="7"/>
        <v>0.19351699371727091</v>
      </c>
    </row>
    <row r="25" spans="1:16" ht="20.100000000000001" customHeight="1" x14ac:dyDescent="0.25">
      <c r="A25" s="8" t="s">
        <v>185</v>
      </c>
      <c r="B25" s="19">
        <v>2852.34</v>
      </c>
      <c r="C25" s="140">
        <v>4876.34</v>
      </c>
      <c r="D25" s="247">
        <f t="shared" si="1"/>
        <v>8.3287047178473676E-3</v>
      </c>
      <c r="E25" s="215">
        <f t="shared" si="2"/>
        <v>1.4278603508221441E-2</v>
      </c>
      <c r="F25" s="52">
        <f t="shared" si="3"/>
        <v>0.70959282553973224</v>
      </c>
      <c r="H25" s="19">
        <v>656.73</v>
      </c>
      <c r="I25" s="140">
        <v>1173.0989999999999</v>
      </c>
      <c r="J25" s="247">
        <f t="shared" si="4"/>
        <v>6.5585242354762405E-3</v>
      </c>
      <c r="K25" s="215">
        <f t="shared" si="5"/>
        <v>1.1287801127922773E-2</v>
      </c>
      <c r="L25" s="52">
        <f t="shared" si="6"/>
        <v>0.78627289753780072</v>
      </c>
      <c r="N25" s="27">
        <f t="shared" si="0"/>
        <v>2.3024253770588361</v>
      </c>
      <c r="O25" s="152">
        <f t="shared" si="0"/>
        <v>2.4056956651915167</v>
      </c>
      <c r="P25" s="52">
        <f t="shared" si="7"/>
        <v>4.4852827440861553E-2</v>
      </c>
    </row>
    <row r="26" spans="1:16" ht="20.100000000000001" customHeight="1" x14ac:dyDescent="0.25">
      <c r="A26" s="8" t="s">
        <v>182</v>
      </c>
      <c r="B26" s="19">
        <v>2919.4</v>
      </c>
      <c r="C26" s="140">
        <v>3469.17</v>
      </c>
      <c r="D26" s="247">
        <f t="shared" si="1"/>
        <v>8.5245169065692045E-3</v>
      </c>
      <c r="E26" s="215">
        <f t="shared" si="2"/>
        <v>1.015821352338364E-2</v>
      </c>
      <c r="F26" s="52">
        <f t="shared" si="3"/>
        <v>0.18831609234774269</v>
      </c>
      <c r="H26" s="19">
        <v>1013.1630000000001</v>
      </c>
      <c r="I26" s="140">
        <v>1151.5900000000006</v>
      </c>
      <c r="J26" s="247">
        <f t="shared" si="4"/>
        <v>1.0118091285593492E-2</v>
      </c>
      <c r="K26" s="215">
        <f t="shared" si="5"/>
        <v>1.1080837082722424E-2</v>
      </c>
      <c r="L26" s="52">
        <f t="shared" si="6"/>
        <v>0.13662855828726519</v>
      </c>
      <c r="N26" s="27">
        <f t="shared" si="0"/>
        <v>3.4704494074124828</v>
      </c>
      <c r="O26" s="152">
        <f t="shared" si="0"/>
        <v>3.3194971707930154</v>
      </c>
      <c r="P26" s="52">
        <f t="shared" si="7"/>
        <v>-4.3496452158919424E-2</v>
      </c>
    </row>
    <row r="27" spans="1:16" ht="20.100000000000001" customHeight="1" x14ac:dyDescent="0.25">
      <c r="A27" s="8" t="s">
        <v>179</v>
      </c>
      <c r="B27" s="19">
        <v>293.42</v>
      </c>
      <c r="C27" s="140">
        <v>477.40999999999997</v>
      </c>
      <c r="D27" s="247">
        <f t="shared" si="1"/>
        <v>8.5677322419864914E-4</v>
      </c>
      <c r="E27" s="215">
        <f t="shared" si="2"/>
        <v>1.3979230531218081E-3</v>
      </c>
      <c r="F27" s="52">
        <f t="shared" si="3"/>
        <v>0.62705337059505128</v>
      </c>
      <c r="H27" s="19">
        <v>524.77700000000004</v>
      </c>
      <c r="I27" s="140">
        <v>939.19199999999989</v>
      </c>
      <c r="J27" s="247">
        <f t="shared" si="4"/>
        <v>5.2407574996124967E-3</v>
      </c>
      <c r="K27" s="215">
        <f t="shared" si="5"/>
        <v>9.0370996113167297E-3</v>
      </c>
      <c r="L27" s="52">
        <f t="shared" si="6"/>
        <v>0.78969733810742437</v>
      </c>
      <c r="N27" s="27">
        <f t="shared" si="0"/>
        <v>17.884840842478361</v>
      </c>
      <c r="O27" s="152">
        <f t="shared" si="0"/>
        <v>19.672650342472927</v>
      </c>
      <c r="P27" s="52">
        <f t="shared" si="7"/>
        <v>9.996228178605493E-2</v>
      </c>
    </row>
    <row r="28" spans="1:16" ht="20.100000000000001" customHeight="1" x14ac:dyDescent="0.25">
      <c r="A28" s="8" t="s">
        <v>187</v>
      </c>
      <c r="B28" s="19">
        <v>2293.8999999999996</v>
      </c>
      <c r="C28" s="140">
        <v>2590.5500000000002</v>
      </c>
      <c r="D28" s="247">
        <f t="shared" si="1"/>
        <v>6.6980849941697257E-3</v>
      </c>
      <c r="E28" s="215">
        <f t="shared" si="2"/>
        <v>7.585491642958255E-3</v>
      </c>
      <c r="F28" s="52">
        <f t="shared" si="3"/>
        <v>0.1293212432974413</v>
      </c>
      <c r="H28" s="19">
        <v>690.68600000000004</v>
      </c>
      <c r="I28" s="140">
        <v>788.39</v>
      </c>
      <c r="J28" s="247">
        <f t="shared" si="4"/>
        <v>6.8976304875734973E-3</v>
      </c>
      <c r="K28" s="215">
        <f t="shared" si="5"/>
        <v>7.5860515874986122E-3</v>
      </c>
      <c r="L28" s="52">
        <f t="shared" si="6"/>
        <v>0.14145936069357123</v>
      </c>
      <c r="N28" s="27">
        <f t="shared" si="0"/>
        <v>3.0109682200619039</v>
      </c>
      <c r="O28" s="152">
        <f t="shared" si="0"/>
        <v>3.0433305668680393</v>
      </c>
      <c r="P28" s="52">
        <f t="shared" si="7"/>
        <v>1.0748152899956551E-2</v>
      </c>
    </row>
    <row r="29" spans="1:16" ht="20.100000000000001" customHeight="1" x14ac:dyDescent="0.25">
      <c r="A29" s="8" t="s">
        <v>175</v>
      </c>
      <c r="B29" s="19">
        <v>1809.2000000000003</v>
      </c>
      <c r="C29" s="140">
        <v>2706.3000000000006</v>
      </c>
      <c r="D29" s="247">
        <f t="shared" si="1"/>
        <v>5.2827827592536163E-3</v>
      </c>
      <c r="E29" s="215">
        <f t="shared" si="2"/>
        <v>7.9244237838829307E-3</v>
      </c>
      <c r="F29" s="52">
        <f>(C29-B29)/B29</f>
        <v>0.49585452133539698</v>
      </c>
      <c r="H29" s="19">
        <v>630.57100000000014</v>
      </c>
      <c r="I29" s="140">
        <v>783.9100000000002</v>
      </c>
      <c r="J29" s="247">
        <f t="shared" si="4"/>
        <v>6.2972837934744709E-3</v>
      </c>
      <c r="K29" s="215">
        <f t="shared" si="5"/>
        <v>7.5429441012139159E-3</v>
      </c>
      <c r="L29" s="52">
        <f>(I29-H29)/H29</f>
        <v>0.24317483677492308</v>
      </c>
      <c r="N29" s="27">
        <f t="shared" si="0"/>
        <v>3.4853581693566222</v>
      </c>
      <c r="O29" s="152">
        <f t="shared" si="0"/>
        <v>2.8966116099471604</v>
      </c>
      <c r="P29" s="52">
        <f>(O29-N29)/N29</f>
        <v>-0.16891995909796015</v>
      </c>
    </row>
    <row r="30" spans="1:16" ht="20.100000000000001" customHeight="1" x14ac:dyDescent="0.25">
      <c r="A30" s="8" t="s">
        <v>198</v>
      </c>
      <c r="B30" s="19">
        <v>2245.4399999999996</v>
      </c>
      <c r="C30" s="140">
        <v>3165.579999999999</v>
      </c>
      <c r="D30" s="247">
        <f t="shared" si="1"/>
        <v>6.5565839702290719E-3</v>
      </c>
      <c r="E30" s="215">
        <f t="shared" si="2"/>
        <v>9.269259668840896E-3</v>
      </c>
      <c r="F30" s="52">
        <f t="shared" si="3"/>
        <v>0.4097816018241412</v>
      </c>
      <c r="H30" s="19">
        <v>550.36599999999999</v>
      </c>
      <c r="I30" s="140">
        <v>775.04799999999989</v>
      </c>
      <c r="J30" s="247">
        <f t="shared" si="4"/>
        <v>5.4963055584214462E-3</v>
      </c>
      <c r="K30" s="215">
        <f t="shared" si="5"/>
        <v>7.4576721049069931E-3</v>
      </c>
      <c r="L30" s="52">
        <f t="shared" si="6"/>
        <v>0.40824106140277544</v>
      </c>
      <c r="N30" s="27">
        <f t="shared" si="0"/>
        <v>2.4510385492375661</v>
      </c>
      <c r="O30" s="152">
        <f t="shared" si="0"/>
        <v>2.44836017412291</v>
      </c>
      <c r="P30" s="52">
        <f t="shared" si="7"/>
        <v>-1.092751117884023E-3</v>
      </c>
    </row>
    <row r="31" spans="1:16" ht="20.100000000000001" customHeight="1" x14ac:dyDescent="0.25">
      <c r="A31" s="8" t="s">
        <v>200</v>
      </c>
      <c r="B31" s="19">
        <v>1212.8799999999997</v>
      </c>
      <c r="C31" s="140">
        <v>1185.9000000000003</v>
      </c>
      <c r="D31" s="247">
        <f t="shared" si="1"/>
        <v>3.5415551365484874E-3</v>
      </c>
      <c r="E31" s="215">
        <f t="shared" si="2"/>
        <v>3.4724805695254659E-3</v>
      </c>
      <c r="F31" s="52">
        <f t="shared" si="3"/>
        <v>-2.2244574896114491E-2</v>
      </c>
      <c r="H31" s="19">
        <v>600.53999999999985</v>
      </c>
      <c r="I31" s="140">
        <v>597.87899999999991</v>
      </c>
      <c r="J31" s="247">
        <f t="shared" si="4"/>
        <v>5.9973750923102342E-3</v>
      </c>
      <c r="K31" s="215">
        <f t="shared" si="5"/>
        <v>5.7529153554485499E-3</v>
      </c>
      <c r="L31" s="52">
        <f t="shared" si="6"/>
        <v>-4.431012089119701E-3</v>
      </c>
      <c r="N31" s="27">
        <f t="shared" si="0"/>
        <v>4.9513554514873697</v>
      </c>
      <c r="O31" s="152">
        <f t="shared" si="0"/>
        <v>5.041563369592712</v>
      </c>
      <c r="P31" s="52">
        <f t="shared" si="7"/>
        <v>1.8218833002232593E-2</v>
      </c>
    </row>
    <row r="32" spans="1:16" ht="20.100000000000001" customHeight="1" thickBot="1" x14ac:dyDescent="0.3">
      <c r="A32" s="8" t="s">
        <v>17</v>
      </c>
      <c r="B32" s="19">
        <f>B33-SUM(B7:B31)</f>
        <v>27095.539999999804</v>
      </c>
      <c r="C32" s="140">
        <f>C33-SUM(C7:C31)</f>
        <v>22996.040000000095</v>
      </c>
      <c r="D32" s="247">
        <f t="shared" si="1"/>
        <v>7.9117760095437584E-2</v>
      </c>
      <c r="E32" s="215">
        <f t="shared" si="2"/>
        <v>6.7335611835762463E-2</v>
      </c>
      <c r="F32" s="52">
        <f t="shared" si="3"/>
        <v>-0.15129796269052909</v>
      </c>
      <c r="H32" s="19">
        <f>H33-SUM(H7:H31)</f>
        <v>7269.1769999999524</v>
      </c>
      <c r="I32" s="140">
        <f>I33-SUM(I7:I31)</f>
        <v>6785.726999999999</v>
      </c>
      <c r="J32" s="247">
        <f t="shared" si="4"/>
        <v>7.2594633299021147E-2</v>
      </c>
      <c r="K32" s="215">
        <f t="shared" si="5"/>
        <v>6.5293668210761407E-2</v>
      </c>
      <c r="L32" s="52">
        <f t="shared" si="6"/>
        <v>-6.6506841145834883E-2</v>
      </c>
      <c r="N32" s="27">
        <f t="shared" si="0"/>
        <v>2.682794659194836</v>
      </c>
      <c r="O32" s="152">
        <f t="shared" si="0"/>
        <v>2.9508241418957226</v>
      </c>
      <c r="P32" s="52">
        <f t="shared" si="7"/>
        <v>9.9906819846334441E-2</v>
      </c>
    </row>
    <row r="33" spans="1:16" ht="26.25" customHeight="1" thickBot="1" x14ac:dyDescent="0.3">
      <c r="A33" s="12" t="s">
        <v>18</v>
      </c>
      <c r="B33" s="17">
        <v>342471.01999999996</v>
      </c>
      <c r="C33" s="145">
        <v>341513.79</v>
      </c>
      <c r="D33" s="243">
        <f>SUM(D7:D32)</f>
        <v>0.99999999999999944</v>
      </c>
      <c r="E33" s="244">
        <f>SUM(E7:E32)</f>
        <v>1</v>
      </c>
      <c r="F33" s="57">
        <f t="shared" si="3"/>
        <v>-2.7950686163167367E-3</v>
      </c>
      <c r="G33" s="1"/>
      <c r="H33" s="17">
        <v>100133.80699999994</v>
      </c>
      <c r="I33" s="145">
        <v>103926.26400000001</v>
      </c>
      <c r="J33" s="243">
        <f>SUM(J7:J32)</f>
        <v>1.0000000000000002</v>
      </c>
      <c r="K33" s="244">
        <f>SUM(K7:K32)</f>
        <v>0.99999999999999989</v>
      </c>
      <c r="L33" s="57">
        <f t="shared" si="6"/>
        <v>3.7873892081223576E-2</v>
      </c>
      <c r="N33" s="29">
        <f t="shared" si="0"/>
        <v>2.9238622000775409</v>
      </c>
      <c r="O33" s="146">
        <f t="shared" si="0"/>
        <v>3.0431059313885984</v>
      </c>
      <c r="P33" s="57">
        <f t="shared" si="7"/>
        <v>4.0782951846326798E-2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F37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25528.45</v>
      </c>
      <c r="C39" s="147">
        <v>28132.579999999998</v>
      </c>
      <c r="D39" s="247">
        <f t="shared" ref="D39:D61" si="8">B39/$B$62</f>
        <v>0.18030841886613796</v>
      </c>
      <c r="E39" s="246">
        <f t="shared" ref="E39:E61" si="9">C39/$C$62</f>
        <v>0.20046309640407323</v>
      </c>
      <c r="F39" s="52">
        <f>(C39-B39)/B39</f>
        <v>0.10200893512923806</v>
      </c>
      <c r="H39" s="39">
        <v>6377.7160000000003</v>
      </c>
      <c r="I39" s="147">
        <v>6823.0300000000007</v>
      </c>
      <c r="J39" s="247">
        <f t="shared" ref="J39:J61" si="10">H39/$H$62</f>
        <v>0.17610440645381534</v>
      </c>
      <c r="K39" s="246">
        <f t="shared" ref="K39:K61" si="11">I39/$I$62</f>
        <v>0.18491313308112306</v>
      </c>
      <c r="L39" s="52">
        <f>(I39-H39)/H39</f>
        <v>6.9823428951681185E-2</v>
      </c>
      <c r="N39" s="27">
        <f t="shared" ref="N39:O62" si="12">(H39/B39)*10</f>
        <v>2.4982778037836217</v>
      </c>
      <c r="O39" s="151">
        <f t="shared" si="12"/>
        <v>2.425312573535737</v>
      </c>
      <c r="P39" s="61">
        <f t="shared" si="7"/>
        <v>-2.9206211630019466E-2</v>
      </c>
    </row>
    <row r="40" spans="1:16" ht="20.100000000000001" customHeight="1" x14ac:dyDescent="0.25">
      <c r="A40" s="38" t="s">
        <v>168</v>
      </c>
      <c r="B40" s="19">
        <v>24683.98</v>
      </c>
      <c r="C40" s="140">
        <v>21304.960000000003</v>
      </c>
      <c r="D40" s="247">
        <f t="shared" si="8"/>
        <v>0.17434389495340971</v>
      </c>
      <c r="E40" s="215">
        <f t="shared" si="9"/>
        <v>0.15181182281770547</v>
      </c>
      <c r="F40" s="52">
        <f t="shared" ref="F40:F62" si="13">(C40-B40)/B40</f>
        <v>-0.13689121446379379</v>
      </c>
      <c r="H40" s="19">
        <v>6107.1979999999994</v>
      </c>
      <c r="I40" s="140">
        <v>5847.2949999999983</v>
      </c>
      <c r="J40" s="247">
        <f t="shared" si="10"/>
        <v>0.16863473991095368</v>
      </c>
      <c r="K40" s="215">
        <f t="shared" si="11"/>
        <v>0.15846942465438155</v>
      </c>
      <c r="L40" s="52">
        <f t="shared" ref="L40:L62" si="14">(I40-H40)/H40</f>
        <v>-4.2556832118428319E-2</v>
      </c>
      <c r="N40" s="27">
        <f t="shared" si="12"/>
        <v>2.4741544921037852</v>
      </c>
      <c r="O40" s="152">
        <f t="shared" si="12"/>
        <v>2.744569809096097</v>
      </c>
      <c r="P40" s="52">
        <f t="shared" si="7"/>
        <v>0.10929605158260605</v>
      </c>
    </row>
    <row r="41" spans="1:16" ht="20.100000000000001" customHeight="1" x14ac:dyDescent="0.25">
      <c r="A41" s="38" t="s">
        <v>173</v>
      </c>
      <c r="B41" s="19">
        <v>19917.829999999998</v>
      </c>
      <c r="C41" s="140">
        <v>18948.329999999998</v>
      </c>
      <c r="D41" s="247">
        <f t="shared" si="8"/>
        <v>0.14068039518829104</v>
      </c>
      <c r="E41" s="215">
        <f t="shared" si="9"/>
        <v>0.13501928737023738</v>
      </c>
      <c r="F41" s="52">
        <f t="shared" si="13"/>
        <v>-4.8674981160096262E-2</v>
      </c>
      <c r="H41" s="19">
        <v>4854.6639999999998</v>
      </c>
      <c r="I41" s="140">
        <v>4761.4129999999986</v>
      </c>
      <c r="J41" s="247">
        <f t="shared" si="10"/>
        <v>0.13404919915730096</v>
      </c>
      <c r="K41" s="215">
        <f t="shared" si="11"/>
        <v>0.12904058691273365</v>
      </c>
      <c r="L41" s="52">
        <f t="shared" si="14"/>
        <v>-1.920853842820041E-2</v>
      </c>
      <c r="N41" s="27">
        <f t="shared" si="12"/>
        <v>2.4373458353645954</v>
      </c>
      <c r="O41" s="152">
        <f t="shared" si="12"/>
        <v>2.5128404455696089</v>
      </c>
      <c r="P41" s="52">
        <f t="shared" si="7"/>
        <v>3.0974106796674821E-2</v>
      </c>
    </row>
    <row r="42" spans="1:16" ht="20.100000000000001" customHeight="1" x14ac:dyDescent="0.25">
      <c r="A42" s="38" t="s">
        <v>163</v>
      </c>
      <c r="B42" s="19">
        <v>20263.29</v>
      </c>
      <c r="C42" s="140">
        <v>16342.249999999998</v>
      </c>
      <c r="D42" s="247">
        <f t="shared" si="8"/>
        <v>0.14312039238285226</v>
      </c>
      <c r="E42" s="215">
        <f t="shared" si="9"/>
        <v>0.11644925695437337</v>
      </c>
      <c r="F42" s="52">
        <f t="shared" si="13"/>
        <v>-0.19350460858034418</v>
      </c>
      <c r="H42" s="19">
        <v>4365.0650000000005</v>
      </c>
      <c r="I42" s="140">
        <v>3745.7319999999991</v>
      </c>
      <c r="J42" s="247">
        <f t="shared" si="10"/>
        <v>0.12053016800329827</v>
      </c>
      <c r="K42" s="215">
        <f t="shared" si="11"/>
        <v>0.1015142890771726</v>
      </c>
      <c r="L42" s="52">
        <f t="shared" si="14"/>
        <v>-0.14188402692743438</v>
      </c>
      <c r="N42" s="27">
        <f t="shared" si="12"/>
        <v>2.1541738779832893</v>
      </c>
      <c r="O42" s="152">
        <f t="shared" si="12"/>
        <v>2.2920540317275768</v>
      </c>
      <c r="P42" s="52">
        <f t="shared" si="7"/>
        <v>6.4006046658299093E-2</v>
      </c>
    </row>
    <row r="43" spans="1:16" ht="20.100000000000001" customHeight="1" x14ac:dyDescent="0.25">
      <c r="A43" s="38" t="s">
        <v>169</v>
      </c>
      <c r="B43" s="19">
        <v>7584.3499999999985</v>
      </c>
      <c r="C43" s="140">
        <v>11751.16</v>
      </c>
      <c r="D43" s="247">
        <f t="shared" si="8"/>
        <v>5.3568554167111329E-2</v>
      </c>
      <c r="E43" s="215">
        <f t="shared" si="9"/>
        <v>8.3734727491744057E-2</v>
      </c>
      <c r="F43" s="52">
        <f t="shared" si="13"/>
        <v>0.54939579528898352</v>
      </c>
      <c r="H43" s="19">
        <v>2071.4870000000005</v>
      </c>
      <c r="I43" s="140">
        <v>3256.21</v>
      </c>
      <c r="J43" s="247">
        <f t="shared" si="10"/>
        <v>5.7198844948849185E-2</v>
      </c>
      <c r="K43" s="215">
        <f t="shared" si="11"/>
        <v>8.8247595726544309E-2</v>
      </c>
      <c r="L43" s="52">
        <f t="shared" si="14"/>
        <v>0.57191910931615753</v>
      </c>
      <c r="N43" s="27">
        <f t="shared" si="12"/>
        <v>2.7312650391925493</v>
      </c>
      <c r="O43" s="152">
        <f t="shared" si="12"/>
        <v>2.7709689936993454</v>
      </c>
      <c r="P43" s="52">
        <f t="shared" si="7"/>
        <v>1.4536836937119024E-2</v>
      </c>
    </row>
    <row r="44" spans="1:16" ht="20.100000000000001" customHeight="1" x14ac:dyDescent="0.25">
      <c r="A44" s="38" t="s">
        <v>178</v>
      </c>
      <c r="B44" s="19">
        <v>11018.24</v>
      </c>
      <c r="C44" s="140">
        <v>11702.819999999998</v>
      </c>
      <c r="D44" s="247">
        <f t="shared" si="8"/>
        <v>7.7822250590522973E-2</v>
      </c>
      <c r="E44" s="215">
        <f t="shared" si="9"/>
        <v>8.3390273265356959E-2</v>
      </c>
      <c r="F44" s="52">
        <f t="shared" si="13"/>
        <v>6.2131520097583472E-2</v>
      </c>
      <c r="H44" s="19">
        <v>2459.0679999999998</v>
      </c>
      <c r="I44" s="140">
        <v>2721.7129999999993</v>
      </c>
      <c r="J44" s="247">
        <f t="shared" si="10"/>
        <v>6.7900908502286819E-2</v>
      </c>
      <c r="K44" s="215">
        <f t="shared" si="11"/>
        <v>7.3762020418732213E-2</v>
      </c>
      <c r="L44" s="52">
        <f t="shared" si="14"/>
        <v>0.10680672514952802</v>
      </c>
      <c r="N44" s="27">
        <f t="shared" si="12"/>
        <v>2.2318156075743492</v>
      </c>
      <c r="O44" s="152">
        <f t="shared" si="12"/>
        <v>2.325689876457127</v>
      </c>
      <c r="P44" s="52">
        <f t="shared" si="7"/>
        <v>4.2061839053453509E-2</v>
      </c>
    </row>
    <row r="45" spans="1:16" ht="20.100000000000001" customHeight="1" x14ac:dyDescent="0.25">
      <c r="A45" s="38" t="s">
        <v>174</v>
      </c>
      <c r="B45" s="19">
        <v>7102.04</v>
      </c>
      <c r="C45" s="140">
        <v>7623.869999999999</v>
      </c>
      <c r="D45" s="247">
        <f t="shared" si="8"/>
        <v>5.0161980187753918E-2</v>
      </c>
      <c r="E45" s="215">
        <f t="shared" si="9"/>
        <v>5.4325077429162968E-2</v>
      </c>
      <c r="F45" s="52">
        <f t="shared" si="13"/>
        <v>7.3476071663916148E-2</v>
      </c>
      <c r="H45" s="19">
        <v>2103.011</v>
      </c>
      <c r="I45" s="140">
        <v>2216.2970000000005</v>
      </c>
      <c r="J45" s="247">
        <f t="shared" si="10"/>
        <v>5.8069300031679774E-2</v>
      </c>
      <c r="K45" s="215">
        <f t="shared" si="11"/>
        <v>6.0064578656153327E-2</v>
      </c>
      <c r="L45" s="52">
        <f t="shared" si="14"/>
        <v>5.3868477150143541E-2</v>
      </c>
      <c r="N45" s="27">
        <f t="shared" si="12"/>
        <v>2.9611365185214389</v>
      </c>
      <c r="O45" s="152">
        <f t="shared" si="12"/>
        <v>2.9070498316471829</v>
      </c>
      <c r="P45" s="52">
        <f t="shared" si="7"/>
        <v>-1.8265516140830506E-2</v>
      </c>
    </row>
    <row r="46" spans="1:16" ht="20.100000000000001" customHeight="1" x14ac:dyDescent="0.25">
      <c r="A46" s="38" t="s">
        <v>171</v>
      </c>
      <c r="B46" s="19">
        <v>7062.7700000000013</v>
      </c>
      <c r="C46" s="140">
        <v>5346.5499999999993</v>
      </c>
      <c r="D46" s="247">
        <f t="shared" si="8"/>
        <v>4.9884614675595011E-2</v>
      </c>
      <c r="E46" s="215">
        <f t="shared" si="9"/>
        <v>3.8097677784234424E-2</v>
      </c>
      <c r="F46" s="52">
        <f t="shared" si="13"/>
        <v>-0.24299531203762853</v>
      </c>
      <c r="H46" s="19">
        <v>2315.172</v>
      </c>
      <c r="I46" s="140">
        <v>1771.0799999999997</v>
      </c>
      <c r="J46" s="247">
        <f t="shared" si="10"/>
        <v>6.3927586442935461E-2</v>
      </c>
      <c r="K46" s="215">
        <f t="shared" si="11"/>
        <v>4.7998609376965269E-2</v>
      </c>
      <c r="L46" s="52">
        <f t="shared" si="14"/>
        <v>-0.23501148078846856</v>
      </c>
      <c r="N46" s="27">
        <f t="shared" si="12"/>
        <v>3.2779943280044508</v>
      </c>
      <c r="O46" s="152">
        <f t="shared" si="12"/>
        <v>3.3125660472641232</v>
      </c>
      <c r="P46" s="52">
        <f t="shared" si="7"/>
        <v>1.0546607406950173E-2</v>
      </c>
    </row>
    <row r="47" spans="1:16" ht="20.100000000000001" customHeight="1" x14ac:dyDescent="0.25">
      <c r="A47" s="38" t="s">
        <v>176</v>
      </c>
      <c r="B47" s="19">
        <v>5509.5299999999979</v>
      </c>
      <c r="C47" s="140">
        <v>4939.1099999999988</v>
      </c>
      <c r="D47" s="247">
        <f t="shared" si="8"/>
        <v>3.8914021140944818E-2</v>
      </c>
      <c r="E47" s="215">
        <f t="shared" si="9"/>
        <v>3.5194400374239473E-2</v>
      </c>
      <c r="F47" s="52">
        <f t="shared" si="13"/>
        <v>-0.1035333322443111</v>
      </c>
      <c r="H47" s="19">
        <v>2039.0800000000002</v>
      </c>
      <c r="I47" s="140">
        <v>1736.431</v>
      </c>
      <c r="J47" s="247">
        <f t="shared" si="10"/>
        <v>5.6304008066813536E-2</v>
      </c>
      <c r="K47" s="215">
        <f t="shared" si="11"/>
        <v>4.7059575670807187E-2</v>
      </c>
      <c r="L47" s="52">
        <f t="shared" si="14"/>
        <v>-0.14842428938540916</v>
      </c>
      <c r="N47" s="27">
        <f t="shared" si="12"/>
        <v>3.7010053489136112</v>
      </c>
      <c r="O47" s="152">
        <f t="shared" si="12"/>
        <v>3.5156759011238874</v>
      </c>
      <c r="P47" s="52">
        <f t="shared" si="7"/>
        <v>-5.0075433650514777E-2</v>
      </c>
    </row>
    <row r="48" spans="1:16" ht="20.100000000000001" customHeight="1" x14ac:dyDescent="0.25">
      <c r="A48" s="38" t="s">
        <v>185</v>
      </c>
      <c r="B48" s="19">
        <v>2852.34</v>
      </c>
      <c r="C48" s="140">
        <v>4876.34</v>
      </c>
      <c r="D48" s="247">
        <f t="shared" si="8"/>
        <v>2.0146186527918459E-2</v>
      </c>
      <c r="E48" s="215">
        <f t="shared" si="9"/>
        <v>3.4747122927191128E-2</v>
      </c>
      <c r="F48" s="52">
        <f t="shared" si="13"/>
        <v>0.70959282553973224</v>
      </c>
      <c r="H48" s="19">
        <v>656.73</v>
      </c>
      <c r="I48" s="140">
        <v>1173.0989999999999</v>
      </c>
      <c r="J48" s="247">
        <f t="shared" si="10"/>
        <v>1.8133928643171652E-2</v>
      </c>
      <c r="K48" s="215">
        <f t="shared" si="11"/>
        <v>3.1792533742975235E-2</v>
      </c>
      <c r="L48" s="52">
        <f t="shared" si="14"/>
        <v>0.78627289753780072</v>
      </c>
      <c r="N48" s="27">
        <f t="shared" si="12"/>
        <v>2.3024253770588361</v>
      </c>
      <c r="O48" s="152">
        <f t="shared" si="12"/>
        <v>2.4056956651915167</v>
      </c>
      <c r="P48" s="52">
        <f t="shared" si="7"/>
        <v>4.4852827440861553E-2</v>
      </c>
    </row>
    <row r="49" spans="1:16" ht="20.100000000000001" customHeight="1" x14ac:dyDescent="0.25">
      <c r="A49" s="38" t="s">
        <v>187</v>
      </c>
      <c r="B49" s="19">
        <v>2293.8999999999996</v>
      </c>
      <c r="C49" s="140">
        <v>2590.5500000000002</v>
      </c>
      <c r="D49" s="247">
        <f t="shared" si="8"/>
        <v>1.6201903446430702E-2</v>
      </c>
      <c r="E49" s="215">
        <f t="shared" si="9"/>
        <v>1.8459368973253499E-2</v>
      </c>
      <c r="F49" s="52">
        <f t="shared" si="13"/>
        <v>0.1293212432974413</v>
      </c>
      <c r="H49" s="19">
        <v>690.68600000000004</v>
      </c>
      <c r="I49" s="140">
        <v>788.39</v>
      </c>
      <c r="J49" s="247">
        <f t="shared" si="10"/>
        <v>1.9071537220528463E-2</v>
      </c>
      <c r="K49" s="215">
        <f t="shared" si="11"/>
        <v>2.1366411255677696E-2</v>
      </c>
      <c r="L49" s="52">
        <f t="shared" si="14"/>
        <v>0.14145936069357123</v>
      </c>
      <c r="N49" s="27">
        <f t="shared" si="12"/>
        <v>3.0109682200619039</v>
      </c>
      <c r="O49" s="152">
        <f t="shared" si="12"/>
        <v>3.0433305668680393</v>
      </c>
      <c r="P49" s="52">
        <f t="shared" si="7"/>
        <v>1.0748152899956551E-2</v>
      </c>
    </row>
    <row r="50" spans="1:16" ht="20.100000000000001" customHeight="1" x14ac:dyDescent="0.25">
      <c r="A50" s="38" t="s">
        <v>175</v>
      </c>
      <c r="B50" s="19">
        <v>1809.2000000000003</v>
      </c>
      <c r="C50" s="140">
        <v>2706.3000000000006</v>
      </c>
      <c r="D50" s="247">
        <f t="shared" si="8"/>
        <v>1.2778448805650827E-2</v>
      </c>
      <c r="E50" s="215">
        <f t="shared" si="9"/>
        <v>1.9284163692002067E-2</v>
      </c>
      <c r="F50" s="52">
        <f t="shared" si="13"/>
        <v>0.49585452133539698</v>
      </c>
      <c r="H50" s="19">
        <v>630.57100000000014</v>
      </c>
      <c r="I50" s="140">
        <v>783.9100000000002</v>
      </c>
      <c r="J50" s="247">
        <f t="shared" si="10"/>
        <v>1.741161439016551E-2</v>
      </c>
      <c r="K50" s="215">
        <f t="shared" si="11"/>
        <v>2.1244997333094415E-2</v>
      </c>
      <c r="L50" s="52">
        <f t="shared" si="14"/>
        <v>0.24317483677492308</v>
      </c>
      <c r="N50" s="27">
        <f t="shared" si="12"/>
        <v>3.4853581693566222</v>
      </c>
      <c r="O50" s="152">
        <f t="shared" si="12"/>
        <v>2.8966116099471604</v>
      </c>
      <c r="P50" s="52">
        <f t="shared" si="7"/>
        <v>-0.16891995909796015</v>
      </c>
    </row>
    <row r="51" spans="1:16" ht="20.100000000000001" customHeight="1" x14ac:dyDescent="0.25">
      <c r="A51" s="38" t="s">
        <v>189</v>
      </c>
      <c r="B51" s="19">
        <v>1961.55</v>
      </c>
      <c r="C51" s="140">
        <v>917.89000000000021</v>
      </c>
      <c r="D51" s="247">
        <f t="shared" si="8"/>
        <v>1.3854502683354177E-2</v>
      </c>
      <c r="E51" s="215">
        <f t="shared" si="9"/>
        <v>6.5405686772537332E-3</v>
      </c>
      <c r="F51" s="52">
        <f t="shared" si="13"/>
        <v>-0.5320588310264841</v>
      </c>
      <c r="H51" s="19">
        <v>326.04499999999996</v>
      </c>
      <c r="I51" s="140">
        <v>240.10000000000002</v>
      </c>
      <c r="J51" s="247">
        <f t="shared" si="10"/>
        <v>9.0029034222022762E-3</v>
      </c>
      <c r="K51" s="215">
        <f t="shared" si="11"/>
        <v>6.5070274134479324E-3</v>
      </c>
      <c r="L51" s="52">
        <f t="shared" si="14"/>
        <v>-0.26359858301768146</v>
      </c>
      <c r="N51" s="27">
        <f t="shared" si="12"/>
        <v>1.6621804185465574</v>
      </c>
      <c r="O51" s="152">
        <f t="shared" si="12"/>
        <v>2.6157818474980661</v>
      </c>
      <c r="P51" s="52">
        <f t="shared" si="7"/>
        <v>0.57370512750075364</v>
      </c>
    </row>
    <row r="52" spans="1:16" ht="20.100000000000001" customHeight="1" x14ac:dyDescent="0.25">
      <c r="A52" s="38" t="s">
        <v>191</v>
      </c>
      <c r="B52" s="19">
        <v>576.13</v>
      </c>
      <c r="C52" s="140">
        <v>966.86000000000013</v>
      </c>
      <c r="D52" s="247">
        <f t="shared" si="8"/>
        <v>4.06922822816693E-3</v>
      </c>
      <c r="E52" s="215">
        <f t="shared" si="9"/>
        <v>6.8895120671208353E-3</v>
      </c>
      <c r="F52" s="52">
        <f t="shared" si="13"/>
        <v>0.67819762900734237</v>
      </c>
      <c r="H52" s="19">
        <v>152.59</v>
      </c>
      <c r="I52" s="140">
        <v>235.56600000000003</v>
      </c>
      <c r="J52" s="247">
        <f t="shared" si="10"/>
        <v>4.2133847572998987E-3</v>
      </c>
      <c r="K52" s="215">
        <f t="shared" si="11"/>
        <v>6.3841500194763666E-3</v>
      </c>
      <c r="L52" s="52">
        <f t="shared" si="14"/>
        <v>0.54378399633003494</v>
      </c>
      <c r="N52" s="27">
        <f t="shared" si="12"/>
        <v>2.6485341849929704</v>
      </c>
      <c r="O52" s="152">
        <f t="shared" si="12"/>
        <v>2.4364023746974741</v>
      </c>
      <c r="P52" s="52">
        <f t="shared" si="7"/>
        <v>-8.0094042771835836E-2</v>
      </c>
    </row>
    <row r="53" spans="1:16" ht="20.100000000000001" customHeight="1" x14ac:dyDescent="0.25">
      <c r="A53" s="38" t="s">
        <v>184</v>
      </c>
      <c r="B53" s="19">
        <v>1384.15</v>
      </c>
      <c r="C53" s="140">
        <v>543.54</v>
      </c>
      <c r="D53" s="247">
        <f t="shared" si="8"/>
        <v>9.7763043966071148E-3</v>
      </c>
      <c r="E53" s="215">
        <f t="shared" si="9"/>
        <v>3.8730792348042717E-3</v>
      </c>
      <c r="F53" s="52">
        <f t="shared" si="13"/>
        <v>-0.60731134631362216</v>
      </c>
      <c r="H53" s="19">
        <v>406.75600000000003</v>
      </c>
      <c r="I53" s="140">
        <v>180.18399999999997</v>
      </c>
      <c r="J53" s="247">
        <f t="shared" si="10"/>
        <v>1.1231532409334017E-2</v>
      </c>
      <c r="K53" s="215">
        <f t="shared" si="11"/>
        <v>4.8832246041845143E-3</v>
      </c>
      <c r="L53" s="52">
        <f t="shared" si="14"/>
        <v>-0.55702190010718966</v>
      </c>
      <c r="N53" s="27">
        <f t="shared" ref="N53:N54" si="15">(H53/B53)*10</f>
        <v>2.9386699418415634</v>
      </c>
      <c r="O53" s="152">
        <f t="shared" ref="O53:O54" si="16">(I53/C53)*10</f>
        <v>3.3150090149758982</v>
      </c>
      <c r="P53" s="52">
        <f t="shared" ref="P53:P54" si="17">(O53-N53)/N53</f>
        <v>0.12806442390005052</v>
      </c>
    </row>
    <row r="54" spans="1:16" ht="20.100000000000001" customHeight="1" x14ac:dyDescent="0.25">
      <c r="A54" s="38" t="s">
        <v>188</v>
      </c>
      <c r="B54" s="19">
        <v>367.85000000000008</v>
      </c>
      <c r="C54" s="140">
        <v>622.58000000000015</v>
      </c>
      <c r="D54" s="247">
        <f t="shared" si="8"/>
        <v>2.5981386210251257E-3</v>
      </c>
      <c r="E54" s="215">
        <f t="shared" si="9"/>
        <v>4.4362911101380655E-3</v>
      </c>
      <c r="F54" s="52">
        <f t="shared" si="13"/>
        <v>0.69248334919124643</v>
      </c>
      <c r="H54" s="19">
        <v>102.191</v>
      </c>
      <c r="I54" s="140">
        <v>158.79000000000002</v>
      </c>
      <c r="J54" s="247">
        <f t="shared" si="10"/>
        <v>2.8217445555621858E-3</v>
      </c>
      <c r="K54" s="215">
        <f t="shared" si="11"/>
        <v>4.3034189212053193E-3</v>
      </c>
      <c r="L54" s="52">
        <f t="shared" si="14"/>
        <v>0.55385503615778309</v>
      </c>
      <c r="N54" s="27">
        <f t="shared" si="15"/>
        <v>2.7780617099361149</v>
      </c>
      <c r="O54" s="152">
        <f t="shared" si="16"/>
        <v>2.5505155963892188</v>
      </c>
      <c r="P54" s="52">
        <f t="shared" si="17"/>
        <v>-8.1908228580037143E-2</v>
      </c>
    </row>
    <row r="55" spans="1:16" ht="20.100000000000001" customHeight="1" x14ac:dyDescent="0.25">
      <c r="A55" s="38" t="s">
        <v>194</v>
      </c>
      <c r="B55" s="19">
        <v>173.10999999999999</v>
      </c>
      <c r="C55" s="140">
        <v>212.55</v>
      </c>
      <c r="D55" s="247">
        <f t="shared" si="8"/>
        <v>1.2226825518163909E-3</v>
      </c>
      <c r="E55" s="215">
        <f t="shared" si="9"/>
        <v>1.5145582502808406E-3</v>
      </c>
      <c r="F55" s="52">
        <f t="shared" si="13"/>
        <v>0.22783201432615116</v>
      </c>
      <c r="H55" s="19">
        <v>48.446999999999996</v>
      </c>
      <c r="I55" s="140">
        <v>126.72799999999998</v>
      </c>
      <c r="J55" s="247">
        <f t="shared" si="10"/>
        <v>1.3377406863943127E-3</v>
      </c>
      <c r="K55" s="215">
        <f t="shared" si="11"/>
        <v>3.4344963350746746E-3</v>
      </c>
      <c r="L55" s="52">
        <f t="shared" si="14"/>
        <v>1.6158069643115154</v>
      </c>
      <c r="N55" s="27">
        <f t="shared" ref="N55" si="18">(H55/B55)*10</f>
        <v>2.7986251516376868</v>
      </c>
      <c r="O55" s="152">
        <f t="shared" ref="O55" si="19">(I55/C55)*10</f>
        <v>5.9622677017172423</v>
      </c>
      <c r="P55" s="52">
        <f t="shared" ref="P55" si="20">(O55-N55)/N55</f>
        <v>1.1304273986919147</v>
      </c>
    </row>
    <row r="56" spans="1:16" ht="20.100000000000001" customHeight="1" x14ac:dyDescent="0.25">
      <c r="A56" s="38" t="s">
        <v>193</v>
      </c>
      <c r="B56" s="19">
        <v>757.27000000000021</v>
      </c>
      <c r="C56" s="140">
        <v>349.78</v>
      </c>
      <c r="D56" s="247">
        <f t="shared" si="8"/>
        <v>5.3486269771474701E-3</v>
      </c>
      <c r="E56" s="215">
        <f t="shared" si="9"/>
        <v>2.4924120667289217E-3</v>
      </c>
      <c r="F56" s="52">
        <f t="shared" si="13"/>
        <v>-0.53810397876583005</v>
      </c>
      <c r="H56" s="19">
        <v>228.964</v>
      </c>
      <c r="I56" s="140">
        <v>126.57899999999999</v>
      </c>
      <c r="J56" s="247">
        <f t="shared" si="10"/>
        <v>6.3222585200236846E-3</v>
      </c>
      <c r="K56" s="215">
        <f t="shared" si="11"/>
        <v>3.4304582380959001E-3</v>
      </c>
      <c r="L56" s="52">
        <f t="shared" si="14"/>
        <v>-0.44716636676508098</v>
      </c>
      <c r="N56" s="27">
        <f t="shared" ref="N56" si="21">(H56/B56)*10</f>
        <v>3.0235451028034905</v>
      </c>
      <c r="O56" s="152">
        <f t="shared" ref="O56" si="22">(I56/C56)*10</f>
        <v>3.6188175424552576</v>
      </c>
      <c r="P56" s="52">
        <f t="shared" si="7"/>
        <v>0.19687896803650082</v>
      </c>
    </row>
    <row r="57" spans="1:16" ht="20.100000000000001" customHeight="1" x14ac:dyDescent="0.25">
      <c r="A57" s="38" t="s">
        <v>190</v>
      </c>
      <c r="B57" s="19">
        <v>368.52</v>
      </c>
      <c r="C57" s="140">
        <v>236.75000000000003</v>
      </c>
      <c r="D57" s="247">
        <f t="shared" si="8"/>
        <v>2.602870856654014E-3</v>
      </c>
      <c r="E57" s="215">
        <f t="shared" si="9"/>
        <v>1.6869991331639098E-3</v>
      </c>
      <c r="F57" s="52">
        <f t="shared" si="13"/>
        <v>-0.35756539672202314</v>
      </c>
      <c r="H57" s="19">
        <v>149.30100000000002</v>
      </c>
      <c r="I57" s="140">
        <v>98.045999999999992</v>
      </c>
      <c r="J57" s="247">
        <f t="shared" si="10"/>
        <v>4.1225673874410659E-3</v>
      </c>
      <c r="K57" s="215">
        <f t="shared" si="11"/>
        <v>2.6571762173215985E-3</v>
      </c>
      <c r="L57" s="52">
        <f t="shared" si="14"/>
        <v>-0.34329977696063668</v>
      </c>
      <c r="N57" s="27">
        <f t="shared" ref="N57" si="23">(H57/B57)*10</f>
        <v>4.0513676326929344</v>
      </c>
      <c r="O57" s="152">
        <f t="shared" ref="O57" si="24">(I57/C57)*10</f>
        <v>4.1413305174234418</v>
      </c>
      <c r="P57" s="52">
        <f t="shared" ref="P57" si="25">(O57-N57)/N57</f>
        <v>2.2205559427523312E-2</v>
      </c>
    </row>
    <row r="58" spans="1:16" ht="20.100000000000001" customHeight="1" x14ac:dyDescent="0.25">
      <c r="A58" s="38" t="s">
        <v>192</v>
      </c>
      <c r="B58" s="19">
        <v>118.42000000000002</v>
      </c>
      <c r="C58" s="140">
        <v>46.54</v>
      </c>
      <c r="D58" s="247">
        <f t="shared" si="8"/>
        <v>8.3640498981050798E-4</v>
      </c>
      <c r="E58" s="215">
        <f t="shared" si="9"/>
        <v>3.3162804501562132E-4</v>
      </c>
      <c r="F58" s="52">
        <f t="shared" si="13"/>
        <v>-0.60699206215166368</v>
      </c>
      <c r="H58" s="19">
        <v>39.765000000000001</v>
      </c>
      <c r="I58" s="140">
        <v>31.543000000000003</v>
      </c>
      <c r="J58" s="247">
        <f t="shared" si="10"/>
        <v>1.0980093379253585E-3</v>
      </c>
      <c r="K58" s="215">
        <f t="shared" si="11"/>
        <v>8.5485700000994635E-4</v>
      </c>
      <c r="L58" s="52">
        <f t="shared" si="14"/>
        <v>-0.20676474286432786</v>
      </c>
      <c r="N58" s="27">
        <f t="shared" si="12"/>
        <v>3.3579631818949496</v>
      </c>
      <c r="O58" s="152">
        <f t="shared" si="12"/>
        <v>6.7776106574989257</v>
      </c>
      <c r="P58" s="52">
        <f t="shared" si="7"/>
        <v>1.0183695562957951</v>
      </c>
    </row>
    <row r="59" spans="1:16" ht="20.100000000000001" customHeight="1" x14ac:dyDescent="0.25">
      <c r="A59" s="38" t="s">
        <v>196</v>
      </c>
      <c r="B59" s="19">
        <v>18.969999999999995</v>
      </c>
      <c r="C59" s="140">
        <v>83.009999999999991</v>
      </c>
      <c r="D59" s="247">
        <f t="shared" si="8"/>
        <v>1.3398583564182848E-4</v>
      </c>
      <c r="E59" s="215">
        <f t="shared" si="9"/>
        <v>5.9150073091419691E-4</v>
      </c>
      <c r="F59" s="52">
        <f>(C59-B59)/B59</f>
        <v>3.3758566157090146</v>
      </c>
      <c r="H59" s="19">
        <v>10.032</v>
      </c>
      <c r="I59" s="140">
        <v>29.041000000000004</v>
      </c>
      <c r="J59" s="247">
        <f t="shared" si="10"/>
        <v>2.7700816492058839E-4</v>
      </c>
      <c r="K59" s="215">
        <f t="shared" si="11"/>
        <v>7.8704949235294211E-4</v>
      </c>
      <c r="L59" s="52">
        <f>(I59-H59)/H59</f>
        <v>1.8948365231259972</v>
      </c>
      <c r="N59" s="27">
        <f t="shared" si="12"/>
        <v>5.2883500263574081</v>
      </c>
      <c r="O59" s="152">
        <f t="shared" si="12"/>
        <v>3.4984941573304429</v>
      </c>
      <c r="P59" s="52">
        <f>(O59-N59)/N59</f>
        <v>-0.33845261000240751</v>
      </c>
    </row>
    <row r="60" spans="1:16" ht="20.100000000000001" customHeight="1" x14ac:dyDescent="0.25">
      <c r="A60" s="38" t="s">
        <v>213</v>
      </c>
      <c r="B60" s="19">
        <v>86.850000000000009</v>
      </c>
      <c r="C60" s="140">
        <v>50.219999999999992</v>
      </c>
      <c r="D60" s="247">
        <f t="shared" si="8"/>
        <v>6.1342487219255711E-4</v>
      </c>
      <c r="E60" s="215">
        <f t="shared" si="9"/>
        <v>3.5785046026395574E-4</v>
      </c>
      <c r="F60" s="52">
        <f>(C60-B60)/B60</f>
        <v>-0.42176165803108823</v>
      </c>
      <c r="H60" s="19">
        <v>22.246999999999996</v>
      </c>
      <c r="I60" s="140">
        <v>23.794000000000004</v>
      </c>
      <c r="J60" s="247">
        <f t="shared" si="10"/>
        <v>6.1429432266630073E-4</v>
      </c>
      <c r="K60" s="215">
        <f t="shared" si="11"/>
        <v>6.4484885579167055E-4</v>
      </c>
      <c r="L60" s="52">
        <f>(I60-H60)/H60</f>
        <v>6.9537465725716188E-2</v>
      </c>
      <c r="N60" s="27">
        <f t="shared" si="12"/>
        <v>2.5615428900402986</v>
      </c>
      <c r="O60" s="152">
        <f t="shared" si="12"/>
        <v>4.737953006770212</v>
      </c>
      <c r="P60" s="52">
        <f>(O60-N60)/N60</f>
        <v>0.84964812621024433</v>
      </c>
    </row>
    <row r="61" spans="1:16" ht="20.100000000000001" customHeight="1" thickBot="1" x14ac:dyDescent="0.3">
      <c r="A61" s="8" t="s">
        <v>17</v>
      </c>
      <c r="B61" s="19">
        <f>B62-SUM(B39:B60)</f>
        <v>143.39000000001397</v>
      </c>
      <c r="C61" s="140">
        <f>C62-SUM(C39:C60)</f>
        <v>43.409999999974389</v>
      </c>
      <c r="D61" s="247">
        <f t="shared" si="8"/>
        <v>1.0127690549648742E-3</v>
      </c>
      <c r="E61" s="215">
        <f t="shared" si="9"/>
        <v>3.0932474074171957E-4</v>
      </c>
      <c r="F61" s="52">
        <f t="shared" si="13"/>
        <v>-0.6972592230980531</v>
      </c>
      <c r="H61" s="19">
        <f>H62-SUM(H39:H60)</f>
        <v>58.752999999989697</v>
      </c>
      <c r="I61" s="140">
        <f>I62-SUM(I39:I60)</f>
        <v>23.597999999998137</v>
      </c>
      <c r="J61" s="247">
        <f t="shared" si="10"/>
        <v>1.6223146644314668E-3</v>
      </c>
      <c r="K61" s="215">
        <f t="shared" si="11"/>
        <v>6.3953699667860131E-4</v>
      </c>
      <c r="L61" s="52">
        <f t="shared" si="14"/>
        <v>-0.59835242455700521</v>
      </c>
      <c r="N61" s="27">
        <f t="shared" si="12"/>
        <v>4.0974265987854084</v>
      </c>
      <c r="O61" s="152">
        <f t="shared" si="12"/>
        <v>5.4360746371831512</v>
      </c>
      <c r="P61" s="52">
        <f t="shared" si="7"/>
        <v>0.32670458057614882</v>
      </c>
    </row>
    <row r="62" spans="1:16" ht="26.25" customHeight="1" thickBot="1" x14ac:dyDescent="0.3">
      <c r="A62" s="12" t="s">
        <v>18</v>
      </c>
      <c r="B62" s="17">
        <v>141582.13</v>
      </c>
      <c r="C62" s="145">
        <v>140337.94999999995</v>
      </c>
      <c r="D62" s="253">
        <f>SUM(D39:D61)</f>
        <v>0.99999999999999967</v>
      </c>
      <c r="E62" s="254">
        <f>SUM(E39:E61)</f>
        <v>1</v>
      </c>
      <c r="F62" s="57">
        <f t="shared" si="13"/>
        <v>-8.7876909324647902E-3</v>
      </c>
      <c r="G62" s="1"/>
      <c r="H62" s="17">
        <v>36215.538999999997</v>
      </c>
      <c r="I62" s="145">
        <v>36898.568999999996</v>
      </c>
      <c r="J62" s="253">
        <f>SUM(J39:J61)</f>
        <v>0.99999999999999989</v>
      </c>
      <c r="K62" s="254">
        <f>SUM(K39:K61)</f>
        <v>1</v>
      </c>
      <c r="L62" s="57">
        <f t="shared" si="14"/>
        <v>1.8860136252562717E-2</v>
      </c>
      <c r="M62" s="1"/>
      <c r="N62" s="29">
        <f t="shared" si="12"/>
        <v>2.5579173727644862</v>
      </c>
      <c r="O62" s="146">
        <f t="shared" si="12"/>
        <v>2.6292652130090262</v>
      </c>
      <c r="P62" s="57">
        <f t="shared" si="7"/>
        <v>2.7892941736202503E-2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F66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162</v>
      </c>
      <c r="B68" s="39">
        <v>44612.619999999988</v>
      </c>
      <c r="C68" s="147">
        <v>42702.189999999995</v>
      </c>
      <c r="D68" s="247">
        <f>B68/$B$96</f>
        <v>0.22207609390444635</v>
      </c>
      <c r="E68" s="246">
        <f>C68/$C$96</f>
        <v>0.2122630132922522</v>
      </c>
      <c r="F68" s="61">
        <f t="shared" ref="F68:F87" si="26">(C68-B68)/B68</f>
        <v>-4.2822636285427609E-2</v>
      </c>
      <c r="H68" s="19">
        <v>12987.096</v>
      </c>
      <c r="I68" s="147">
        <v>13827.401</v>
      </c>
      <c r="J68" s="245">
        <f>H68/$H$96</f>
        <v>0.20318285220118915</v>
      </c>
      <c r="K68" s="246">
        <f>I68/$I$96</f>
        <v>0.2062938461482226</v>
      </c>
      <c r="L68" s="61">
        <f t="shared" ref="L68:L87" si="27">(I68-H68)/H68</f>
        <v>6.4703071417967523E-2</v>
      </c>
      <c r="N68" s="41">
        <f t="shared" ref="N68:O96" si="28">(H68/B68)*10</f>
        <v>2.9110812142393794</v>
      </c>
      <c r="O68" s="149">
        <f t="shared" si="28"/>
        <v>3.2381011372016291</v>
      </c>
      <c r="P68" s="61">
        <f t="shared" si="7"/>
        <v>0.1123362417244326</v>
      </c>
    </row>
    <row r="69" spans="1:16" ht="20.100000000000001" customHeight="1" x14ac:dyDescent="0.25">
      <c r="A69" s="38" t="s">
        <v>164</v>
      </c>
      <c r="B69" s="19">
        <v>34344.630000000005</v>
      </c>
      <c r="C69" s="140">
        <v>34327.989999999991</v>
      </c>
      <c r="D69" s="247">
        <f t="shared" ref="D69:D95" si="29">B69/$B$96</f>
        <v>0.17096331210750385</v>
      </c>
      <c r="E69" s="215">
        <f t="shared" ref="E69:E95" si="30">C69/$C$96</f>
        <v>0.17063674246370736</v>
      </c>
      <c r="F69" s="52">
        <f t="shared" si="26"/>
        <v>-4.845007793070989E-4</v>
      </c>
      <c r="H69" s="19">
        <v>11022.013000000004</v>
      </c>
      <c r="I69" s="140">
        <v>12097.044999999998</v>
      </c>
      <c r="J69" s="214">
        <f t="shared" ref="J69:J96" si="31">H69/$H$96</f>
        <v>0.17243916872090467</v>
      </c>
      <c r="K69" s="215">
        <f t="shared" ref="K69:K96" si="32">I69/$I$96</f>
        <v>0.18047830825750444</v>
      </c>
      <c r="L69" s="52">
        <f t="shared" si="27"/>
        <v>9.7534996556436049E-2</v>
      </c>
      <c r="N69" s="40">
        <f t="shared" si="28"/>
        <v>3.209239115401739</v>
      </c>
      <c r="O69" s="143">
        <f t="shared" si="28"/>
        <v>3.5239596026449558</v>
      </c>
      <c r="P69" s="52">
        <f t="shared" si="7"/>
        <v>9.8067010878938335E-2</v>
      </c>
    </row>
    <row r="70" spans="1:16" ht="20.100000000000001" customHeight="1" x14ac:dyDescent="0.25">
      <c r="A70" s="38" t="s">
        <v>167</v>
      </c>
      <c r="B70" s="19">
        <v>30027.050000000003</v>
      </c>
      <c r="C70" s="140">
        <v>24731.160000000003</v>
      </c>
      <c r="D70" s="247">
        <f t="shared" si="29"/>
        <v>0.14947093390779354</v>
      </c>
      <c r="E70" s="215">
        <f t="shared" si="30"/>
        <v>0.12293305200067765</v>
      </c>
      <c r="F70" s="52">
        <f t="shared" si="26"/>
        <v>-0.17637063914037507</v>
      </c>
      <c r="H70" s="19">
        <v>10893.500999999997</v>
      </c>
      <c r="I70" s="140">
        <v>9100.1550000000007</v>
      </c>
      <c r="J70" s="214">
        <f t="shared" si="31"/>
        <v>0.17042860110039268</v>
      </c>
      <c r="K70" s="215">
        <f t="shared" si="32"/>
        <v>0.13576708851468031</v>
      </c>
      <c r="L70" s="52">
        <f t="shared" si="27"/>
        <v>-0.16462531191762836</v>
      </c>
      <c r="N70" s="40">
        <f t="shared" si="28"/>
        <v>3.6278958472444001</v>
      </c>
      <c r="O70" s="143">
        <f t="shared" si="28"/>
        <v>3.6796312829644866</v>
      </c>
      <c r="P70" s="52">
        <f t="shared" si="7"/>
        <v>1.4260452311326039E-2</v>
      </c>
    </row>
    <row r="71" spans="1:16" ht="20.100000000000001" customHeight="1" x14ac:dyDescent="0.25">
      <c r="A71" s="38" t="s">
        <v>165</v>
      </c>
      <c r="B71" s="19">
        <v>27382.04</v>
      </c>
      <c r="C71" s="140">
        <v>28341.119999999999</v>
      </c>
      <c r="D71" s="247">
        <f t="shared" si="29"/>
        <v>0.13630440190097123</v>
      </c>
      <c r="E71" s="215">
        <f t="shared" si="30"/>
        <v>0.14087735386117936</v>
      </c>
      <c r="F71" s="52">
        <f t="shared" si="26"/>
        <v>3.5025878276417607E-2</v>
      </c>
      <c r="H71" s="19">
        <v>7707.4500000000007</v>
      </c>
      <c r="I71" s="140">
        <v>8245.2119999999995</v>
      </c>
      <c r="J71" s="214">
        <f t="shared" si="31"/>
        <v>0.12058289814736531</v>
      </c>
      <c r="K71" s="215">
        <f t="shared" si="32"/>
        <v>0.12301201764434826</v>
      </c>
      <c r="L71" s="52">
        <f t="shared" si="27"/>
        <v>6.9771714380242336E-2</v>
      </c>
      <c r="N71" s="40">
        <f t="shared" si="28"/>
        <v>2.8147829745336725</v>
      </c>
      <c r="O71" s="143">
        <f t="shared" si="28"/>
        <v>2.9092752862272202</v>
      </c>
      <c r="P71" s="52">
        <f t="shared" si="7"/>
        <v>3.3570016782271561E-2</v>
      </c>
    </row>
    <row r="72" spans="1:16" ht="20.100000000000001" customHeight="1" x14ac:dyDescent="0.25">
      <c r="A72" s="38" t="s">
        <v>170</v>
      </c>
      <c r="B72" s="19">
        <v>15568.32</v>
      </c>
      <c r="C72" s="140">
        <v>14669.529999999999</v>
      </c>
      <c r="D72" s="247">
        <f t="shared" si="29"/>
        <v>7.7497167712958143E-2</v>
      </c>
      <c r="E72" s="215">
        <f t="shared" si="30"/>
        <v>7.291894493891514E-2</v>
      </c>
      <c r="F72" s="52">
        <f t="shared" si="26"/>
        <v>-5.7731983926332504E-2</v>
      </c>
      <c r="H72" s="19">
        <v>6513.9860000000008</v>
      </c>
      <c r="I72" s="140">
        <v>6602.2550000000019</v>
      </c>
      <c r="J72" s="214">
        <f t="shared" si="31"/>
        <v>0.10191117819400237</v>
      </c>
      <c r="K72" s="215">
        <f t="shared" si="32"/>
        <v>9.8500403452632487E-2</v>
      </c>
      <c r="L72" s="52">
        <f t="shared" si="27"/>
        <v>1.3550689240044595E-2</v>
      </c>
      <c r="N72" s="40">
        <f t="shared" si="28"/>
        <v>4.1841290518180516</v>
      </c>
      <c r="O72" s="143">
        <f t="shared" si="28"/>
        <v>4.5006588486475039</v>
      </c>
      <c r="P72" s="52">
        <f t="shared" ref="P72:P90" si="33">(O72-N72)/N72</f>
        <v>7.5650103739490646E-2</v>
      </c>
    </row>
    <row r="73" spans="1:16" ht="20.100000000000001" customHeight="1" x14ac:dyDescent="0.25">
      <c r="A73" s="38" t="s">
        <v>166</v>
      </c>
      <c r="B73" s="19">
        <v>5759.7500000000009</v>
      </c>
      <c r="C73" s="140">
        <v>9613.56</v>
      </c>
      <c r="D73" s="247">
        <f t="shared" si="29"/>
        <v>2.8671321744074555E-2</v>
      </c>
      <c r="E73" s="215">
        <f t="shared" si="30"/>
        <v>4.7786851542411857E-2</v>
      </c>
      <c r="F73" s="52">
        <f t="shared" si="26"/>
        <v>0.66909327661790841</v>
      </c>
      <c r="H73" s="19">
        <v>2215.52</v>
      </c>
      <c r="I73" s="140">
        <v>2939.32</v>
      </c>
      <c r="J73" s="214">
        <f t="shared" si="31"/>
        <v>3.4661765240572531E-2</v>
      </c>
      <c r="K73" s="215">
        <f t="shared" si="32"/>
        <v>4.3852321044308591E-2</v>
      </c>
      <c r="L73" s="52">
        <f t="shared" si="27"/>
        <v>0.32669531306420174</v>
      </c>
      <c r="N73" s="40">
        <f t="shared" si="28"/>
        <v>3.846555840097226</v>
      </c>
      <c r="O73" s="143">
        <f t="shared" si="28"/>
        <v>3.0574729860738374</v>
      </c>
      <c r="P73" s="52">
        <f t="shared" si="33"/>
        <v>-0.20514010112574982</v>
      </c>
    </row>
    <row r="74" spans="1:16" ht="20.100000000000001" customHeight="1" x14ac:dyDescent="0.25">
      <c r="A74" s="38" t="s">
        <v>177</v>
      </c>
      <c r="B74" s="19">
        <v>8734.7800000000025</v>
      </c>
      <c r="C74" s="140">
        <v>8399.68</v>
      </c>
      <c r="D74" s="247">
        <f t="shared" si="29"/>
        <v>4.3480652414376937E-2</v>
      </c>
      <c r="E74" s="215">
        <f t="shared" si="30"/>
        <v>4.1752926196306682E-2</v>
      </c>
      <c r="F74" s="52">
        <f t="shared" si="26"/>
        <v>-3.8363874075821265E-2</v>
      </c>
      <c r="H74" s="19">
        <v>2247.971</v>
      </c>
      <c r="I74" s="140">
        <v>2217.7579999999998</v>
      </c>
      <c r="J74" s="214">
        <f t="shared" si="31"/>
        <v>3.5169460474116718E-2</v>
      </c>
      <c r="K74" s="215">
        <f t="shared" si="32"/>
        <v>3.3087188810535677E-2</v>
      </c>
      <c r="L74" s="52">
        <f t="shared" si="27"/>
        <v>-1.3440120001548149E-2</v>
      </c>
      <c r="N74" s="40">
        <f t="shared" si="28"/>
        <v>2.57358628379879</v>
      </c>
      <c r="O74" s="143">
        <f t="shared" si="28"/>
        <v>2.6402886776639107</v>
      </c>
      <c r="P74" s="52">
        <f t="shared" si="33"/>
        <v>2.5918071713789004E-2</v>
      </c>
    </row>
    <row r="75" spans="1:16" ht="20.100000000000001" customHeight="1" x14ac:dyDescent="0.25">
      <c r="A75" s="38" t="s">
        <v>180</v>
      </c>
      <c r="B75" s="19">
        <v>2964.21</v>
      </c>
      <c r="C75" s="140">
        <v>8187.22</v>
      </c>
      <c r="D75" s="247">
        <f t="shared" si="29"/>
        <v>1.4755470051131252E-2</v>
      </c>
      <c r="E75" s="215">
        <f t="shared" si="30"/>
        <v>4.0696835166688018E-2</v>
      </c>
      <c r="F75" s="52">
        <f t="shared" si="26"/>
        <v>1.7620242830298798</v>
      </c>
      <c r="H75" s="19">
        <v>648.6</v>
      </c>
      <c r="I75" s="140">
        <v>1797.0910000000001</v>
      </c>
      <c r="J75" s="214">
        <f t="shared" si="31"/>
        <v>1.014733377944471E-2</v>
      </c>
      <c r="K75" s="215">
        <f t="shared" si="32"/>
        <v>2.6811171113671727E-2</v>
      </c>
      <c r="L75" s="52">
        <f t="shared" si="27"/>
        <v>1.7707230958988589</v>
      </c>
      <c r="N75" s="40">
        <f t="shared" si="28"/>
        <v>2.1881040816946169</v>
      </c>
      <c r="O75" s="143">
        <f t="shared" si="28"/>
        <v>2.1949953708340559</v>
      </c>
      <c r="P75" s="52">
        <f t="shared" si="33"/>
        <v>3.149433885293955E-3</v>
      </c>
    </row>
    <row r="76" spans="1:16" ht="20.100000000000001" customHeight="1" x14ac:dyDescent="0.25">
      <c r="A76" s="38" t="s">
        <v>183</v>
      </c>
      <c r="B76" s="19">
        <v>3685.02</v>
      </c>
      <c r="C76" s="140">
        <v>2982.42</v>
      </c>
      <c r="D76" s="247">
        <f t="shared" si="29"/>
        <v>1.8343572907391744E-2</v>
      </c>
      <c r="E76" s="215">
        <f t="shared" si="30"/>
        <v>1.4824941205663664E-2</v>
      </c>
      <c r="F76" s="52">
        <f t="shared" si="26"/>
        <v>-0.19066382272009377</v>
      </c>
      <c r="H76" s="19">
        <v>1269.1989999999998</v>
      </c>
      <c r="I76" s="140">
        <v>1225.9909999999998</v>
      </c>
      <c r="J76" s="214">
        <f t="shared" si="31"/>
        <v>1.9856592484639911E-2</v>
      </c>
      <c r="K76" s="215">
        <f t="shared" si="32"/>
        <v>1.8290812476842576E-2</v>
      </c>
      <c r="L76" s="52">
        <f t="shared" si="27"/>
        <v>-3.4043518786258171E-2</v>
      </c>
      <c r="N76" s="40">
        <f t="shared" si="28"/>
        <v>3.4442119717125004</v>
      </c>
      <c r="O76" s="143">
        <f t="shared" si="28"/>
        <v>4.1107255182033375</v>
      </c>
      <c r="P76" s="52">
        <f t="shared" si="33"/>
        <v>0.19351699371727091</v>
      </c>
    </row>
    <row r="77" spans="1:16" ht="20.100000000000001" customHeight="1" x14ac:dyDescent="0.25">
      <c r="A77" s="38" t="s">
        <v>182</v>
      </c>
      <c r="B77" s="19">
        <v>2919.4</v>
      </c>
      <c r="C77" s="140">
        <v>3469.17</v>
      </c>
      <c r="D77" s="247">
        <f t="shared" si="29"/>
        <v>1.4532411424046399E-2</v>
      </c>
      <c r="E77" s="215">
        <f t="shared" si="30"/>
        <v>1.7244466333531903E-2</v>
      </c>
      <c r="F77" s="52">
        <f t="shared" si="26"/>
        <v>0.18831609234774269</v>
      </c>
      <c r="H77" s="19">
        <v>1013.1630000000001</v>
      </c>
      <c r="I77" s="140">
        <v>1151.5900000000006</v>
      </c>
      <c r="J77" s="214">
        <f t="shared" si="31"/>
        <v>1.5850914483477554E-2</v>
      </c>
      <c r="K77" s="215">
        <f t="shared" si="32"/>
        <v>1.718080861948184E-2</v>
      </c>
      <c r="L77" s="52">
        <f t="shared" si="27"/>
        <v>0.13662855828726519</v>
      </c>
      <c r="N77" s="40">
        <f t="shared" si="28"/>
        <v>3.4704494074124828</v>
      </c>
      <c r="O77" s="143">
        <f t="shared" si="28"/>
        <v>3.3194971707930154</v>
      </c>
      <c r="P77" s="52">
        <f t="shared" si="33"/>
        <v>-4.3496452158919424E-2</v>
      </c>
    </row>
    <row r="78" spans="1:16" ht="20.100000000000001" customHeight="1" x14ac:dyDescent="0.25">
      <c r="A78" s="38" t="s">
        <v>179</v>
      </c>
      <c r="B78" s="19">
        <v>293.42</v>
      </c>
      <c r="C78" s="140">
        <v>477.40999999999997</v>
      </c>
      <c r="D78" s="247">
        <f t="shared" si="29"/>
        <v>1.46060839900106E-3</v>
      </c>
      <c r="E78" s="215">
        <f t="shared" si="30"/>
        <v>2.3730980817577301E-3</v>
      </c>
      <c r="F78" s="52">
        <f t="shared" si="26"/>
        <v>0.62705337059505128</v>
      </c>
      <c r="H78" s="19">
        <v>524.77700000000004</v>
      </c>
      <c r="I78" s="140">
        <v>939.19199999999989</v>
      </c>
      <c r="J78" s="214">
        <f t="shared" si="31"/>
        <v>8.2101254683559308E-3</v>
      </c>
      <c r="K78" s="215">
        <f t="shared" si="32"/>
        <v>1.4011999069936675E-2</v>
      </c>
      <c r="L78" s="52">
        <f t="shared" si="27"/>
        <v>0.78969733810742437</v>
      </c>
      <c r="N78" s="40">
        <f t="shared" si="28"/>
        <v>17.884840842478361</v>
      </c>
      <c r="O78" s="143">
        <f t="shared" si="28"/>
        <v>19.672650342472927</v>
      </c>
      <c r="P78" s="52">
        <f t="shared" si="33"/>
        <v>9.996228178605493E-2</v>
      </c>
    </row>
    <row r="79" spans="1:16" ht="20.100000000000001" customHeight="1" x14ac:dyDescent="0.25">
      <c r="A79" s="38" t="s">
        <v>198</v>
      </c>
      <c r="B79" s="19">
        <v>2245.4399999999996</v>
      </c>
      <c r="C79" s="140">
        <v>3165.579999999999</v>
      </c>
      <c r="D79" s="247">
        <f t="shared" si="29"/>
        <v>1.1177522062071227E-2</v>
      </c>
      <c r="E79" s="215">
        <f t="shared" si="30"/>
        <v>1.5735388503907821E-2</v>
      </c>
      <c r="F79" s="52">
        <f t="shared" si="26"/>
        <v>0.4097816018241412</v>
      </c>
      <c r="H79" s="19">
        <v>550.36599999999999</v>
      </c>
      <c r="I79" s="140">
        <v>775.04799999999989</v>
      </c>
      <c r="J79" s="214">
        <f t="shared" si="31"/>
        <v>8.6104648517697623E-3</v>
      </c>
      <c r="K79" s="215">
        <f t="shared" si="32"/>
        <v>1.1563100894339262E-2</v>
      </c>
      <c r="L79" s="52">
        <f t="shared" si="27"/>
        <v>0.40824106140277544</v>
      </c>
      <c r="N79" s="40">
        <f t="shared" si="28"/>
        <v>2.4510385492375661</v>
      </c>
      <c r="O79" s="143">
        <f t="shared" si="28"/>
        <v>2.44836017412291</v>
      </c>
      <c r="P79" s="52">
        <f t="shared" si="33"/>
        <v>-1.092751117884023E-3</v>
      </c>
    </row>
    <row r="80" spans="1:16" ht="20.100000000000001" customHeight="1" x14ac:dyDescent="0.25">
      <c r="A80" s="38" t="s">
        <v>200</v>
      </c>
      <c r="B80" s="19">
        <v>1212.8799999999997</v>
      </c>
      <c r="C80" s="140">
        <v>1185.9000000000003</v>
      </c>
      <c r="D80" s="247">
        <f t="shared" si="29"/>
        <v>6.0375663382877956E-3</v>
      </c>
      <c r="E80" s="215">
        <f t="shared" si="30"/>
        <v>5.8948430388062528E-3</v>
      </c>
      <c r="F80" s="52">
        <f t="shared" si="26"/>
        <v>-2.2244574896114491E-2</v>
      </c>
      <c r="H80" s="19">
        <v>600.53999999999985</v>
      </c>
      <c r="I80" s="140">
        <v>597.87899999999991</v>
      </c>
      <c r="J80" s="214">
        <f t="shared" si="31"/>
        <v>9.3954360590621719E-3</v>
      </c>
      <c r="K80" s="215">
        <f t="shared" si="32"/>
        <v>8.9198800585340056E-3</v>
      </c>
      <c r="L80" s="52">
        <f t="shared" si="27"/>
        <v>-4.431012089119701E-3</v>
      </c>
      <c r="N80" s="40">
        <f t="shared" si="28"/>
        <v>4.9513554514873697</v>
      </c>
      <c r="O80" s="143">
        <f t="shared" si="28"/>
        <v>5.041563369592712</v>
      </c>
      <c r="P80" s="52">
        <f t="shared" si="33"/>
        <v>1.8218833002232593E-2</v>
      </c>
    </row>
    <row r="81" spans="1:16" ht="20.100000000000001" customHeight="1" x14ac:dyDescent="0.25">
      <c r="A81" s="38" t="s">
        <v>197</v>
      </c>
      <c r="B81" s="19">
        <v>1734.0999999999997</v>
      </c>
      <c r="C81" s="140">
        <v>1339.7200000000003</v>
      </c>
      <c r="D81" s="247">
        <f t="shared" si="29"/>
        <v>8.6321349080081024E-3</v>
      </c>
      <c r="E81" s="215">
        <f t="shared" si="30"/>
        <v>6.6594477746433197E-3</v>
      </c>
      <c r="F81" s="52">
        <f t="shared" si="26"/>
        <v>-0.22742633066143791</v>
      </c>
      <c r="H81" s="19">
        <v>430.49899999999997</v>
      </c>
      <c r="I81" s="140">
        <v>484.94200000000001</v>
      </c>
      <c r="J81" s="214">
        <f t="shared" si="31"/>
        <v>6.7351480800449705E-3</v>
      </c>
      <c r="K81" s="215">
        <f t="shared" si="32"/>
        <v>7.2349496726688816E-3</v>
      </c>
      <c r="L81" s="52">
        <f t="shared" si="27"/>
        <v>0.12646486983709612</v>
      </c>
      <c r="N81" s="40">
        <f t="shared" si="28"/>
        <v>2.4825500259500606</v>
      </c>
      <c r="O81" s="143">
        <f t="shared" si="28"/>
        <v>3.619726510017018</v>
      </c>
      <c r="P81" s="52">
        <f t="shared" si="33"/>
        <v>0.45806790283380699</v>
      </c>
    </row>
    <row r="82" spans="1:16" ht="20.100000000000001" customHeight="1" x14ac:dyDescent="0.25">
      <c r="A82" s="38" t="s">
        <v>199</v>
      </c>
      <c r="B82" s="19">
        <v>1281.25</v>
      </c>
      <c r="C82" s="140">
        <v>1942.76</v>
      </c>
      <c r="D82" s="247">
        <f t="shared" si="29"/>
        <v>6.3779037257859312E-3</v>
      </c>
      <c r="E82" s="215">
        <f t="shared" si="30"/>
        <v>9.6570244220180734E-3</v>
      </c>
      <c r="F82" s="52">
        <f t="shared" si="26"/>
        <v>0.51630048780487803</v>
      </c>
      <c r="H82" s="19">
        <v>280.66599999999994</v>
      </c>
      <c r="I82" s="140">
        <v>464.96700000000004</v>
      </c>
      <c r="J82" s="214">
        <f t="shared" si="31"/>
        <v>4.391013849123695E-3</v>
      </c>
      <c r="K82" s="215">
        <f t="shared" si="32"/>
        <v>6.936938529662995E-3</v>
      </c>
      <c r="L82" s="52">
        <f t="shared" si="27"/>
        <v>0.65665595405214794</v>
      </c>
      <c r="N82" s="40">
        <f t="shared" si="28"/>
        <v>2.190563902439024</v>
      </c>
      <c r="O82" s="143">
        <f t="shared" si="28"/>
        <v>2.3933321666083307</v>
      </c>
      <c r="P82" s="52">
        <f t="shared" si="33"/>
        <v>9.2564414096087261E-2</v>
      </c>
    </row>
    <row r="83" spans="1:16" ht="20.100000000000001" customHeight="1" x14ac:dyDescent="0.25">
      <c r="A83" s="38" t="s">
        <v>205</v>
      </c>
      <c r="B83" s="19">
        <v>988.87000000000012</v>
      </c>
      <c r="C83" s="140">
        <v>1301.3100000000002</v>
      </c>
      <c r="D83" s="247">
        <f t="shared" si="29"/>
        <v>4.9224723179066808E-3</v>
      </c>
      <c r="E83" s="215">
        <f t="shared" si="30"/>
        <v>6.4685202755957192E-3</v>
      </c>
      <c r="F83" s="52">
        <f t="shared" si="26"/>
        <v>0.31595659692376149</v>
      </c>
      <c r="H83" s="19">
        <v>398.39899999999994</v>
      </c>
      <c r="I83" s="140">
        <v>440.01899999999995</v>
      </c>
      <c r="J83" s="214">
        <f t="shared" si="31"/>
        <v>6.2329442343462731E-3</v>
      </c>
      <c r="K83" s="215">
        <f t="shared" si="32"/>
        <v>6.564734174433413E-3</v>
      </c>
      <c r="L83" s="52">
        <f t="shared" si="27"/>
        <v>0.10446813370515491</v>
      </c>
      <c r="N83" s="40">
        <f t="shared" si="28"/>
        <v>4.0288308877810017</v>
      </c>
      <c r="O83" s="143">
        <f t="shared" si="28"/>
        <v>3.3813541738709447</v>
      </c>
      <c r="P83" s="52">
        <f t="shared" si="33"/>
        <v>-0.16071081957641414</v>
      </c>
    </row>
    <row r="84" spans="1:16" ht="20.100000000000001" customHeight="1" x14ac:dyDescent="0.25">
      <c r="A84" s="38" t="s">
        <v>207</v>
      </c>
      <c r="B84" s="19">
        <v>421.02</v>
      </c>
      <c r="C84" s="140">
        <v>1218.68</v>
      </c>
      <c r="D84" s="247">
        <f t="shared" si="29"/>
        <v>2.0957853866383552E-3</v>
      </c>
      <c r="E84" s="215">
        <f t="shared" si="30"/>
        <v>6.0577850700163612E-3</v>
      </c>
      <c r="F84" s="52">
        <f t="shared" si="26"/>
        <v>1.8945893306731274</v>
      </c>
      <c r="H84" s="19">
        <v>128.31299999999999</v>
      </c>
      <c r="I84" s="140">
        <v>395.30799999999994</v>
      </c>
      <c r="J84" s="214">
        <f t="shared" si="31"/>
        <v>2.0074542695681296E-3</v>
      </c>
      <c r="K84" s="215">
        <f t="shared" si="32"/>
        <v>5.8976815479034397E-3</v>
      </c>
      <c r="L84" s="52">
        <f t="shared" si="27"/>
        <v>2.0808102062924254</v>
      </c>
      <c r="N84" s="40">
        <f t="shared" si="28"/>
        <v>3.0476699444206923</v>
      </c>
      <c r="O84" s="143">
        <f t="shared" si="28"/>
        <v>3.2437391275806604</v>
      </c>
      <c r="P84" s="52">
        <f t="shared" si="33"/>
        <v>6.4334126311449177E-2</v>
      </c>
    </row>
    <row r="85" spans="1:16" ht="20.100000000000001" customHeight="1" x14ac:dyDescent="0.25">
      <c r="A85" s="38" t="s">
        <v>203</v>
      </c>
      <c r="B85" s="19">
        <v>3015.1800000000003</v>
      </c>
      <c r="C85" s="140">
        <v>1246.1399999999999</v>
      </c>
      <c r="D85" s="247">
        <f t="shared" si="29"/>
        <v>1.5009192394860664E-2</v>
      </c>
      <c r="E85" s="215">
        <f t="shared" si="30"/>
        <v>6.1942825738915772E-3</v>
      </c>
      <c r="F85" s="52">
        <f t="shared" si="26"/>
        <v>-0.58671124111993322</v>
      </c>
      <c r="H85" s="19">
        <v>702.16</v>
      </c>
      <c r="I85" s="140">
        <v>345.25299999999999</v>
      </c>
      <c r="J85" s="214">
        <f t="shared" si="31"/>
        <v>1.0985278887719547E-2</v>
      </c>
      <c r="K85" s="215">
        <f t="shared" si="32"/>
        <v>5.1509006836651583E-3</v>
      </c>
      <c r="L85" s="52">
        <f t="shared" si="27"/>
        <v>-0.50829867836390563</v>
      </c>
      <c r="N85" s="40">
        <f t="shared" si="28"/>
        <v>2.3287498590465576</v>
      </c>
      <c r="O85" s="143">
        <f t="shared" si="28"/>
        <v>2.7705795496493173</v>
      </c>
      <c r="P85" s="52">
        <f t="shared" si="33"/>
        <v>0.18972827368571679</v>
      </c>
    </row>
    <row r="86" spans="1:16" ht="20.100000000000001" customHeight="1" x14ac:dyDescent="0.25">
      <c r="A86" s="38" t="s">
        <v>201</v>
      </c>
      <c r="B86" s="19">
        <v>1393.6100000000001</v>
      </c>
      <c r="C86" s="140">
        <v>1393.9</v>
      </c>
      <c r="D86" s="247">
        <f t="shared" si="29"/>
        <v>6.9372178819844159E-3</v>
      </c>
      <c r="E86" s="215">
        <f t="shared" si="30"/>
        <v>6.9287644082907784E-3</v>
      </c>
      <c r="F86" s="52">
        <f t="shared" si="26"/>
        <v>2.080926514591339E-4</v>
      </c>
      <c r="H86" s="19">
        <v>284.28899999999999</v>
      </c>
      <c r="I86" s="140">
        <v>268.44</v>
      </c>
      <c r="J86" s="214">
        <f t="shared" si="31"/>
        <v>4.4476956102752962E-3</v>
      </c>
      <c r="K86" s="215">
        <f t="shared" si="32"/>
        <v>4.0049117010513306E-3</v>
      </c>
      <c r="L86" s="52">
        <f t="shared" si="27"/>
        <v>-5.5749606914090907E-2</v>
      </c>
      <c r="N86" s="40">
        <f t="shared" si="28"/>
        <v>2.0399466134714874</v>
      </c>
      <c r="O86" s="143">
        <f t="shared" si="28"/>
        <v>1.9258196427290337</v>
      </c>
      <c r="P86" s="52">
        <f t="shared" si="33"/>
        <v>-5.5946057602084827E-2</v>
      </c>
    </row>
    <row r="87" spans="1:16" ht="20.100000000000001" customHeight="1" x14ac:dyDescent="0.25">
      <c r="A87" s="38" t="s">
        <v>186</v>
      </c>
      <c r="B87" s="19">
        <v>799.67999999999984</v>
      </c>
      <c r="C87" s="140">
        <v>696.04</v>
      </c>
      <c r="D87" s="247">
        <f t="shared" si="29"/>
        <v>3.9807079425845798E-3</v>
      </c>
      <c r="E87" s="215">
        <f t="shared" si="30"/>
        <v>3.4598587981538942E-3</v>
      </c>
      <c r="F87" s="52">
        <f t="shared" si="26"/>
        <v>-0.12960184073629438</v>
      </c>
      <c r="H87" s="19">
        <v>287.75900000000007</v>
      </c>
      <c r="I87" s="140">
        <v>251.60299999999995</v>
      </c>
      <c r="J87" s="214">
        <f t="shared" si="31"/>
        <v>4.5019836895455302E-3</v>
      </c>
      <c r="K87" s="215">
        <f t="shared" si="32"/>
        <v>3.7537170269692217E-3</v>
      </c>
      <c r="L87" s="52">
        <f t="shared" si="27"/>
        <v>-0.1256468086141532</v>
      </c>
      <c r="N87" s="40">
        <f t="shared" si="28"/>
        <v>3.5984268707483009</v>
      </c>
      <c r="O87" s="143">
        <f t="shared" si="28"/>
        <v>3.6147778863283713</v>
      </c>
      <c r="P87" s="52">
        <f t="shared" si="33"/>
        <v>4.5439343822680266E-3</v>
      </c>
    </row>
    <row r="88" spans="1:16" ht="20.100000000000001" customHeight="1" x14ac:dyDescent="0.25">
      <c r="A88" s="38" t="s">
        <v>215</v>
      </c>
      <c r="B88" s="19">
        <v>2877.8099999999995</v>
      </c>
      <c r="C88" s="140">
        <v>1342.2199999999998</v>
      </c>
      <c r="D88" s="247">
        <f t="shared" si="29"/>
        <v>1.4325381557934835E-2</v>
      </c>
      <c r="E88" s="215">
        <f t="shared" si="30"/>
        <v>6.6718747141803906E-3</v>
      </c>
      <c r="F88" s="52">
        <f t="shared" ref="F88:F94" si="34">(C88-B88)/B88</f>
        <v>-0.53359672806752356</v>
      </c>
      <c r="H88" s="19">
        <v>644.5899999999998</v>
      </c>
      <c r="I88" s="140">
        <v>243.86099999999999</v>
      </c>
      <c r="J88" s="214">
        <f t="shared" si="31"/>
        <v>1.0084597411181413E-2</v>
      </c>
      <c r="K88" s="215">
        <f t="shared" si="32"/>
        <v>3.6382125328940492E-3</v>
      </c>
      <c r="L88" s="52">
        <f t="shared" ref="L88:L95" si="35">(I88-H88)/H88</f>
        <v>-0.62168044803673639</v>
      </c>
      <c r="N88" s="40">
        <f t="shared" si="28"/>
        <v>2.239862951341471</v>
      </c>
      <c r="O88" s="143">
        <f t="shared" si="28"/>
        <v>1.8168482067023293</v>
      </c>
      <c r="P88" s="52">
        <f t="shared" si="33"/>
        <v>-0.18885742289982294</v>
      </c>
    </row>
    <row r="89" spans="1:16" ht="20.100000000000001" customHeight="1" x14ac:dyDescent="0.25">
      <c r="A89" s="38" t="s">
        <v>209</v>
      </c>
      <c r="B89" s="19">
        <v>290.90999999999997</v>
      </c>
      <c r="C89" s="140">
        <v>601.78</v>
      </c>
      <c r="D89" s="247">
        <f t="shared" si="29"/>
        <v>1.4481139300436176E-3</v>
      </c>
      <c r="E89" s="215">
        <f t="shared" si="30"/>
        <v>2.9913134698480695E-3</v>
      </c>
      <c r="F89" s="52">
        <f t="shared" si="34"/>
        <v>1.0686122855866076</v>
      </c>
      <c r="H89" s="19">
        <v>133.233</v>
      </c>
      <c r="I89" s="140">
        <v>229.80399999999997</v>
      </c>
      <c r="J89" s="214">
        <f t="shared" si="31"/>
        <v>2.0844275692826967E-3</v>
      </c>
      <c r="K89" s="215">
        <f t="shared" si="32"/>
        <v>3.4284932519311577E-3</v>
      </c>
      <c r="L89" s="52">
        <f t="shared" si="35"/>
        <v>0.72482793301959703</v>
      </c>
      <c r="N89" s="40">
        <f t="shared" si="28"/>
        <v>4.5798700629060543</v>
      </c>
      <c r="O89" s="143">
        <f t="shared" si="28"/>
        <v>3.8187377446907504</v>
      </c>
      <c r="P89" s="52">
        <f t="shared" si="33"/>
        <v>-0.16619081060398999</v>
      </c>
    </row>
    <row r="90" spans="1:16" ht="20.100000000000001" customHeight="1" x14ac:dyDescent="0.25">
      <c r="A90" s="38" t="s">
        <v>212</v>
      </c>
      <c r="B90" s="19">
        <v>261.45999999999998</v>
      </c>
      <c r="C90" s="140">
        <v>1051.48</v>
      </c>
      <c r="D90" s="247">
        <f t="shared" si="29"/>
        <v>1.3015154795270162E-3</v>
      </c>
      <c r="E90" s="215">
        <f t="shared" si="30"/>
        <v>5.2266713537768763E-3</v>
      </c>
      <c r="F90" s="52">
        <f t="shared" si="34"/>
        <v>3.0215711772355238</v>
      </c>
      <c r="H90" s="19">
        <v>50.499000000000002</v>
      </c>
      <c r="I90" s="140">
        <v>228.79299999999998</v>
      </c>
      <c r="J90" s="214">
        <f t="shared" si="31"/>
        <v>7.9005582566786688E-4</v>
      </c>
      <c r="K90" s="215">
        <f t="shared" si="32"/>
        <v>3.413409934505428E-3</v>
      </c>
      <c r="L90" s="52">
        <f t="shared" si="35"/>
        <v>3.5306441711717058</v>
      </c>
      <c r="N90" s="40">
        <f t="shared" si="28"/>
        <v>1.9314235447104722</v>
      </c>
      <c r="O90" s="143">
        <f t="shared" si="28"/>
        <v>2.1759139498611479</v>
      </c>
      <c r="P90" s="52">
        <f t="shared" si="33"/>
        <v>0.12658559838946451</v>
      </c>
    </row>
    <row r="91" spans="1:16" ht="20.100000000000001" customHeight="1" x14ac:dyDescent="0.25">
      <c r="A91" s="38" t="s">
        <v>181</v>
      </c>
      <c r="B91" s="19">
        <v>853.12000000000012</v>
      </c>
      <c r="C91" s="140">
        <v>691.68999999999983</v>
      </c>
      <c r="D91" s="247">
        <f t="shared" si="29"/>
        <v>4.2467256402282886E-3</v>
      </c>
      <c r="E91" s="215">
        <f t="shared" si="30"/>
        <v>3.438235923359385E-3</v>
      </c>
      <c r="F91" s="52">
        <f t="shared" si="34"/>
        <v>-0.18922308702175575</v>
      </c>
      <c r="H91" s="19">
        <v>231.81900000000002</v>
      </c>
      <c r="I91" s="140">
        <v>181.03100000000001</v>
      </c>
      <c r="J91" s="214">
        <f t="shared" si="31"/>
        <v>3.6268035297827529E-3</v>
      </c>
      <c r="K91" s="215">
        <f t="shared" si="32"/>
        <v>2.7008388099874219E-3</v>
      </c>
      <c r="L91" s="52">
        <f t="shared" si="35"/>
        <v>-0.21908471695590098</v>
      </c>
      <c r="N91" s="40">
        <f t="shared" si="28"/>
        <v>2.7173082333083269</v>
      </c>
      <c r="O91" s="143">
        <f t="shared" si="28"/>
        <v>2.6172273706429188</v>
      </c>
      <c r="P91" s="52">
        <f t="shared" ref="P91:P93" si="36">(O91-N91)/N91</f>
        <v>-3.683088338622504E-2</v>
      </c>
    </row>
    <row r="92" spans="1:16" ht="20.100000000000001" customHeight="1" x14ac:dyDescent="0.25">
      <c r="A92" s="38" t="s">
        <v>214</v>
      </c>
      <c r="B92" s="19">
        <v>178.64999999999998</v>
      </c>
      <c r="C92" s="140">
        <v>326.92</v>
      </c>
      <c r="D92" s="247">
        <f t="shared" si="29"/>
        <v>8.8929756145300013E-4</v>
      </c>
      <c r="E92" s="215">
        <f t="shared" si="30"/>
        <v>1.6250460293840458E-3</v>
      </c>
      <c r="F92" s="52">
        <f t="shared" si="34"/>
        <v>0.82994682339770531</v>
      </c>
      <c r="H92" s="19">
        <v>62.040999999999997</v>
      </c>
      <c r="I92" s="140">
        <v>172.49299999999999</v>
      </c>
      <c r="J92" s="214">
        <f t="shared" si="31"/>
        <v>9.7063018040476296E-4</v>
      </c>
      <c r="K92" s="215">
        <f t="shared" si="32"/>
        <v>2.5734586278104874E-3</v>
      </c>
      <c r="L92" s="52">
        <f t="shared" si="35"/>
        <v>1.7803065714608082</v>
      </c>
      <c r="N92" s="40">
        <f t="shared" si="28"/>
        <v>3.4727679820878814</v>
      </c>
      <c r="O92" s="143">
        <f t="shared" si="28"/>
        <v>5.2763061299400462</v>
      </c>
      <c r="P92" s="52">
        <f t="shared" si="36"/>
        <v>0.5193373577372854</v>
      </c>
    </row>
    <row r="93" spans="1:16" ht="20.100000000000001" customHeight="1" x14ac:dyDescent="0.25">
      <c r="A93" s="38" t="s">
        <v>204</v>
      </c>
      <c r="B93" s="19">
        <v>1410.5600000000002</v>
      </c>
      <c r="C93" s="140">
        <v>730.36999999999989</v>
      </c>
      <c r="D93" s="247">
        <f t="shared" si="29"/>
        <v>7.02159288151774E-3</v>
      </c>
      <c r="E93" s="215">
        <f t="shared" si="30"/>
        <v>3.6305055318769886E-3</v>
      </c>
      <c r="F93" s="52">
        <f t="shared" si="34"/>
        <v>-0.48221273820326693</v>
      </c>
      <c r="H93" s="19">
        <v>318.59000000000003</v>
      </c>
      <c r="I93" s="140">
        <v>144.208</v>
      </c>
      <c r="J93" s="214">
        <f t="shared" si="31"/>
        <v>4.9843340561105311E-3</v>
      </c>
      <c r="K93" s="215">
        <f t="shared" si="32"/>
        <v>2.1514688816316879E-3</v>
      </c>
      <c r="L93" s="52">
        <f t="shared" si="35"/>
        <v>-0.547355535327537</v>
      </c>
      <c r="N93" s="40">
        <f t="shared" si="28"/>
        <v>2.2586065108892921</v>
      </c>
      <c r="O93" s="143">
        <f t="shared" si="28"/>
        <v>1.9744513055026909</v>
      </c>
      <c r="P93" s="52">
        <f t="shared" si="36"/>
        <v>-0.12580996469133501</v>
      </c>
    </row>
    <row r="94" spans="1:16" ht="20.100000000000001" customHeight="1" x14ac:dyDescent="0.25">
      <c r="A94" s="38" t="s">
        <v>216</v>
      </c>
      <c r="B94" s="19">
        <v>337.46</v>
      </c>
      <c r="C94" s="140">
        <v>448.12</v>
      </c>
      <c r="D94" s="247">
        <f t="shared" si="29"/>
        <v>1.6798340615053425E-3</v>
      </c>
      <c r="E94" s="215">
        <f t="shared" si="30"/>
        <v>2.2275040581413758E-3</v>
      </c>
      <c r="F94" s="52">
        <f t="shared" si="34"/>
        <v>0.32792034611509524</v>
      </c>
      <c r="H94" s="19">
        <v>71.438000000000017</v>
      </c>
      <c r="I94" s="140">
        <v>141.304</v>
      </c>
      <c r="J94" s="214">
        <f t="shared" si="31"/>
        <v>1.1176460538636624E-3</v>
      </c>
      <c r="K94" s="215">
        <f t="shared" si="32"/>
        <v>2.1081435069488798E-3</v>
      </c>
      <c r="L94" s="52">
        <f t="shared" si="35"/>
        <v>0.97799490467258277</v>
      </c>
      <c r="N94" s="40">
        <f t="shared" ref="N94" si="37">(H94/B94)*10</f>
        <v>2.1169323771706283</v>
      </c>
      <c r="O94" s="143">
        <f t="shared" ref="O94" si="38">(I94/C94)*10</f>
        <v>3.1532625189681336</v>
      </c>
      <c r="P94" s="52">
        <f t="shared" ref="P94" si="39">(O94-N94)/N94</f>
        <v>0.48954333779079201</v>
      </c>
    </row>
    <row r="95" spans="1:16" ht="20.100000000000001" customHeight="1" thickBot="1" x14ac:dyDescent="0.3">
      <c r="A95" s="8" t="s">
        <v>17</v>
      </c>
      <c r="B95" s="19">
        <f>B96-SUM(B68:B94)</f>
        <v>5295.6500000000524</v>
      </c>
      <c r="C95" s="140">
        <f>C96-SUM(C68:C94)</f>
        <v>4591.7799999999406</v>
      </c>
      <c r="D95" s="247">
        <f t="shared" si="29"/>
        <v>2.6361089455967688E-2</v>
      </c>
      <c r="E95" s="215">
        <f t="shared" si="30"/>
        <v>2.28247089710173E-2</v>
      </c>
      <c r="F95" s="52">
        <f>(C95-B95)/B95</f>
        <v>-0.13291475078604228</v>
      </c>
      <c r="H95" s="19">
        <f>H96-SUM(H68:H94)</f>
        <v>1699.791000000012</v>
      </c>
      <c r="I95" s="140">
        <f>I96-SUM(I68:I94)</f>
        <v>1519.7320000000473</v>
      </c>
      <c r="J95" s="214">
        <f t="shared" si="31"/>
        <v>2.6593195547789432E-2</v>
      </c>
      <c r="K95" s="215">
        <f t="shared" si="32"/>
        <v>2.2673195012897968E-2</v>
      </c>
      <c r="L95" s="52">
        <f t="shared" si="35"/>
        <v>-0.10593008199241169</v>
      </c>
      <c r="N95" s="40">
        <f t="shared" si="28"/>
        <v>3.2097872782377901</v>
      </c>
      <c r="O95" s="143">
        <f t="shared" si="28"/>
        <v>3.3096794707064947</v>
      </c>
      <c r="P95" s="52">
        <f>(O95-N95)/N95</f>
        <v>3.1121125423472479E-2</v>
      </c>
    </row>
    <row r="96" spans="1:16" ht="26.25" customHeight="1" thickBot="1" x14ac:dyDescent="0.3">
      <c r="A96" s="12" t="s">
        <v>18</v>
      </c>
      <c r="B96" s="17">
        <v>200888.88999999998</v>
      </c>
      <c r="C96" s="145">
        <v>201175.83999999997</v>
      </c>
      <c r="D96" s="243">
        <f>SUM(D68:D95)</f>
        <v>1.0000000000000002</v>
      </c>
      <c r="E96" s="244">
        <f>SUM(E68:E95)</f>
        <v>0.99999999999999978</v>
      </c>
      <c r="F96" s="57">
        <f>(C96-B96)/B96</f>
        <v>1.4284015407720287E-3</v>
      </c>
      <c r="G96" s="1"/>
      <c r="H96" s="17">
        <v>63918.268000000011</v>
      </c>
      <c r="I96" s="145">
        <v>67027.695000000051</v>
      </c>
      <c r="J96" s="255">
        <f t="shared" si="31"/>
        <v>1</v>
      </c>
      <c r="K96" s="244">
        <f t="shared" si="32"/>
        <v>1</v>
      </c>
      <c r="L96" s="57">
        <f>(I96-H96)/H96</f>
        <v>4.8646922034871767E-2</v>
      </c>
      <c r="M96" s="1"/>
      <c r="N96" s="37">
        <f t="shared" si="28"/>
        <v>3.1817721726671899</v>
      </c>
      <c r="O96" s="150">
        <f t="shared" si="28"/>
        <v>3.3317964522976546</v>
      </c>
      <c r="P96" s="57">
        <f>(O96-N96)/N96</f>
        <v>4.7151169690664428E-2</v>
      </c>
    </row>
  </sheetData>
  <mergeCells count="33">
    <mergeCell ref="J4:K4"/>
    <mergeCell ref="N4:O4"/>
    <mergeCell ref="J36:K36"/>
    <mergeCell ref="H5:I5"/>
    <mergeCell ref="J5:K5"/>
    <mergeCell ref="N5:O5"/>
    <mergeCell ref="N36:O36"/>
    <mergeCell ref="B5:C5"/>
    <mergeCell ref="B37:C37"/>
    <mergeCell ref="D37:E37"/>
    <mergeCell ref="H37:I37"/>
    <mergeCell ref="A4:A6"/>
    <mergeCell ref="B4:C4"/>
    <mergeCell ref="D4:E4"/>
    <mergeCell ref="H4:I4"/>
    <mergeCell ref="D5:E5"/>
    <mergeCell ref="A36:A38"/>
    <mergeCell ref="B36:C36"/>
    <mergeCell ref="D36:E36"/>
    <mergeCell ref="H36:I36"/>
    <mergeCell ref="N66:O66"/>
    <mergeCell ref="J37:K37"/>
    <mergeCell ref="N37:O37"/>
    <mergeCell ref="N65:O65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9:L60 P59:P60 D68:E76 J68:K76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8E413CC-7A83-41E4-9C5F-00A63650AE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3D2DDBB5-0E7B-4694-9B29-204D5FC62C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2E6D66AD-A64C-4B34-A720-EC80B1D85A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3" id="{E7D33179-C455-47CC-99A3-1C040EEC3DB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EDB4E40-4974-4A9A-93C8-B1C5B07709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olha10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136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104</v>
      </c>
      <c r="H4" s="341"/>
      <c r="I4" s="130" t="s">
        <v>0</v>
      </c>
      <c r="K4" s="342" t="s">
        <v>19</v>
      </c>
      <c r="L4" s="341"/>
      <c r="M4" s="351" t="s">
        <v>104</v>
      </c>
      <c r="N4" s="352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152</v>
      </c>
      <c r="F5" s="339"/>
      <c r="G5" s="343" t="str">
        <f>E5</f>
        <v>jan-mar</v>
      </c>
      <c r="H5" s="343"/>
      <c r="I5" s="131" t="s">
        <v>151</v>
      </c>
      <c r="K5" s="338" t="str">
        <f>E5</f>
        <v>jan-mar</v>
      </c>
      <c r="L5" s="343"/>
      <c r="M5" s="344" t="str">
        <f>E5</f>
        <v>jan-mar</v>
      </c>
      <c r="N5" s="345"/>
      <c r="O5" s="131" t="str">
        <f>I5</f>
        <v>2023/2022</v>
      </c>
      <c r="Q5" s="338" t="str">
        <f>E5</f>
        <v>jan-mar</v>
      </c>
      <c r="R5" s="339"/>
      <c r="S5" s="131" t="str">
        <f>O5</f>
        <v>2023/2022</v>
      </c>
    </row>
    <row r="6" spans="1:19" ht="19.5" customHeight="1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72518.370000000039</v>
      </c>
      <c r="F7" s="145">
        <v>65997.399999999994</v>
      </c>
      <c r="G7" s="243">
        <f>E7/E15</f>
        <v>0.42624169046599036</v>
      </c>
      <c r="H7" s="244">
        <f>F7/F15</f>
        <v>0.40833673317991659</v>
      </c>
      <c r="I7" s="164">
        <f t="shared" ref="I7:I18" si="0">(F7-E7)/E7</f>
        <v>-8.9921629512633022E-2</v>
      </c>
      <c r="J7" s="1"/>
      <c r="K7" s="17">
        <v>20111.499</v>
      </c>
      <c r="L7" s="145">
        <v>18671.217000000001</v>
      </c>
      <c r="M7" s="243">
        <f>K7/K15</f>
        <v>0.35061557386636183</v>
      </c>
      <c r="N7" s="244">
        <f>L7/L15</f>
        <v>0.32752375865973732</v>
      </c>
      <c r="O7" s="164">
        <f t="shared" ref="O7:O18" si="1">(L7-K7)/K7</f>
        <v>-7.1614850787601617E-2</v>
      </c>
      <c r="P7" s="1"/>
      <c r="Q7" s="187">
        <f t="shared" ref="Q7:Q18" si="2">(K7/E7)*10</f>
        <v>2.7732971659456758</v>
      </c>
      <c r="R7" s="188">
        <f t="shared" ref="R7:R18" si="3">(L7/F7)*10</f>
        <v>2.8290837214799374</v>
      </c>
      <c r="S7" s="55">
        <f>(R7-Q7)/Q7</f>
        <v>2.011560687375482E-2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67169.630000000034</v>
      </c>
      <c r="F8" s="181">
        <v>61994.109999999986</v>
      </c>
      <c r="G8" s="245">
        <f>E8/E7</f>
        <v>0.9262429643688902</v>
      </c>
      <c r="H8" s="246">
        <f>F8/F7</f>
        <v>0.93934170133974959</v>
      </c>
      <c r="I8" s="206">
        <f t="shared" si="0"/>
        <v>-7.7051488894609735E-2</v>
      </c>
      <c r="K8" s="180">
        <v>19303.787</v>
      </c>
      <c r="L8" s="181">
        <v>18019.273000000001</v>
      </c>
      <c r="M8" s="250">
        <f>K8/K7</f>
        <v>0.95983829947235666</v>
      </c>
      <c r="N8" s="246">
        <f>L8/L7</f>
        <v>0.96508294022826691</v>
      </c>
      <c r="O8" s="207">
        <f t="shared" si="1"/>
        <v>-6.6542072806750258E-2</v>
      </c>
      <c r="Q8" s="189">
        <f t="shared" si="2"/>
        <v>2.8738861595634804</v>
      </c>
      <c r="R8" s="190">
        <f t="shared" si="3"/>
        <v>2.9066104828345796</v>
      </c>
      <c r="S8" s="182">
        <f t="shared" ref="S8:S18" si="4">(R8-Q8)/Q8</f>
        <v>1.1386784811291814E-2</v>
      </c>
    </row>
    <row r="9" spans="1:19" ht="24" customHeight="1" x14ac:dyDescent="0.25">
      <c r="A9" s="8"/>
      <c r="B9" t="s">
        <v>37</v>
      </c>
      <c r="E9" s="19">
        <v>5347.8499999999995</v>
      </c>
      <c r="F9" s="140">
        <v>3997.13</v>
      </c>
      <c r="G9" s="247">
        <f>E9/E7</f>
        <v>7.3744762878702269E-2</v>
      </c>
      <c r="H9" s="215">
        <f>F9/F7</f>
        <v>6.0564961650004398E-2</v>
      </c>
      <c r="I9" s="182">
        <f t="shared" si="0"/>
        <v>-0.25257252914722728</v>
      </c>
      <c r="K9" s="19">
        <v>804.91899999999987</v>
      </c>
      <c r="L9" s="140">
        <v>639.08999999999992</v>
      </c>
      <c r="M9" s="247">
        <f>K9/K7</f>
        <v>4.0022824753142464E-2</v>
      </c>
      <c r="N9" s="215">
        <f>L9/L7</f>
        <v>3.422862044825465E-2</v>
      </c>
      <c r="O9" s="182">
        <f t="shared" si="1"/>
        <v>-0.20601948767515735</v>
      </c>
      <c r="Q9" s="189">
        <f t="shared" si="2"/>
        <v>1.5051263591910766</v>
      </c>
      <c r="R9" s="190">
        <f t="shared" si="3"/>
        <v>1.5988721907968964</v>
      </c>
      <c r="S9" s="182">
        <f t="shared" si="4"/>
        <v>6.2284359737213697E-2</v>
      </c>
    </row>
    <row r="10" spans="1:19" ht="24" customHeight="1" thickBot="1" x14ac:dyDescent="0.3">
      <c r="A10" s="8"/>
      <c r="B10" t="s">
        <v>36</v>
      </c>
      <c r="E10" s="19">
        <v>0.89</v>
      </c>
      <c r="F10" s="140">
        <v>6.16</v>
      </c>
      <c r="G10" s="247">
        <f>E10/E7</f>
        <v>1.2272752407424485E-5</v>
      </c>
      <c r="H10" s="215">
        <f>F10/F7</f>
        <v>9.3337010245858176E-5</v>
      </c>
      <c r="I10" s="186">
        <f t="shared" si="0"/>
        <v>5.9213483146067416</v>
      </c>
      <c r="K10" s="19">
        <v>2.7930000000000001</v>
      </c>
      <c r="L10" s="140">
        <v>12.853999999999999</v>
      </c>
      <c r="M10" s="247">
        <f>K10/K7</f>
        <v>1.3887577450094596E-4</v>
      </c>
      <c r="N10" s="215">
        <f>L10/L7</f>
        <v>6.8843932347848553E-4</v>
      </c>
      <c r="O10" s="209">
        <f t="shared" si="1"/>
        <v>3.6022198353025416</v>
      </c>
      <c r="Q10" s="189">
        <f t="shared" si="2"/>
        <v>31.382022471910112</v>
      </c>
      <c r="R10" s="190">
        <f t="shared" si="3"/>
        <v>20.866883116883116</v>
      </c>
      <c r="S10" s="182">
        <f t="shared" si="4"/>
        <v>-0.33506888743193791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97616.019999999859</v>
      </c>
      <c r="F11" s="145">
        <v>95627.539999999921</v>
      </c>
      <c r="G11" s="243">
        <f>E11/E15</f>
        <v>0.57375830953400964</v>
      </c>
      <c r="H11" s="244">
        <f>F11/F15</f>
        <v>0.59166326682008341</v>
      </c>
      <c r="I11" s="164">
        <f t="shared" si="0"/>
        <v>-2.037042690328842E-2</v>
      </c>
      <c r="J11" s="1"/>
      <c r="K11" s="17">
        <v>37249.042000000059</v>
      </c>
      <c r="L11" s="145">
        <v>38335.99700000001</v>
      </c>
      <c r="M11" s="243">
        <f>K11/K15</f>
        <v>0.64938442613363812</v>
      </c>
      <c r="N11" s="244">
        <f>L11/L15</f>
        <v>0.67247624134026274</v>
      </c>
      <c r="O11" s="164">
        <f t="shared" si="1"/>
        <v>2.9180750474064515E-2</v>
      </c>
      <c r="Q11" s="191">
        <f t="shared" si="2"/>
        <v>3.8158738698832542</v>
      </c>
      <c r="R11" s="192">
        <f t="shared" si="3"/>
        <v>4.0088866659123559</v>
      </c>
      <c r="S11" s="57">
        <f t="shared" si="4"/>
        <v>5.0581545043313206E-2</v>
      </c>
    </row>
    <row r="12" spans="1:19" s="3" customFormat="1" ht="24" customHeight="1" x14ac:dyDescent="0.25">
      <c r="A12" s="46"/>
      <c r="B12" s="3" t="s">
        <v>33</v>
      </c>
      <c r="E12" s="31">
        <v>95058.219999999856</v>
      </c>
      <c r="F12" s="141">
        <v>93712.509999999922</v>
      </c>
      <c r="G12" s="247">
        <f>E12/E11</f>
        <v>0.97379733367535359</v>
      </c>
      <c r="H12" s="215">
        <f>F12/F11</f>
        <v>0.97997407441412798</v>
      </c>
      <c r="I12" s="206">
        <f t="shared" si="0"/>
        <v>-1.4156692603753107E-2</v>
      </c>
      <c r="K12" s="31">
        <v>36680.649000000056</v>
      </c>
      <c r="L12" s="141">
        <v>37899.643000000004</v>
      </c>
      <c r="M12" s="247">
        <f>K12/K11</f>
        <v>0.98474073507715976</v>
      </c>
      <c r="N12" s="215">
        <f>L12/L11</f>
        <v>0.98861764309925193</v>
      </c>
      <c r="O12" s="206">
        <f t="shared" si="1"/>
        <v>3.3232618103347787E-2</v>
      </c>
      <c r="Q12" s="189">
        <f t="shared" si="2"/>
        <v>3.8587561391324297</v>
      </c>
      <c r="R12" s="190">
        <f t="shared" si="3"/>
        <v>4.044245853621895</v>
      </c>
      <c r="S12" s="182">
        <f t="shared" si="4"/>
        <v>4.8069820377705789E-2</v>
      </c>
    </row>
    <row r="13" spans="1:19" ht="24" customHeight="1" x14ac:dyDescent="0.25">
      <c r="A13" s="8"/>
      <c r="B13" s="3" t="s">
        <v>37</v>
      </c>
      <c r="D13" s="3"/>
      <c r="E13" s="19">
        <v>2555.3300000000004</v>
      </c>
      <c r="F13" s="140">
        <v>1886.51</v>
      </c>
      <c r="G13" s="247">
        <f>E13/E11</f>
        <v>2.6177363100851725E-2</v>
      </c>
      <c r="H13" s="215">
        <f>F13/F11</f>
        <v>1.972768514174893E-2</v>
      </c>
      <c r="I13" s="182">
        <f t="shared" si="0"/>
        <v>-0.26173527489600179</v>
      </c>
      <c r="K13" s="19">
        <v>564.16300000000012</v>
      </c>
      <c r="L13" s="140">
        <v>426.03500000000003</v>
      </c>
      <c r="M13" s="247">
        <f>K13/K11</f>
        <v>1.5145704955311314E-2</v>
      </c>
      <c r="N13" s="215">
        <f>L13/L11</f>
        <v>1.111318430038483E-2</v>
      </c>
      <c r="O13" s="182">
        <f t="shared" si="1"/>
        <v>-0.24483704177693338</v>
      </c>
      <c r="Q13" s="189">
        <f t="shared" si="2"/>
        <v>2.2077892092215099</v>
      </c>
      <c r="R13" s="190">
        <f t="shared" si="3"/>
        <v>2.2583235710385847</v>
      </c>
      <c r="S13" s="182">
        <f t="shared" si="4"/>
        <v>2.2889124381078835E-2</v>
      </c>
    </row>
    <row r="14" spans="1:19" ht="24" customHeight="1" thickBot="1" x14ac:dyDescent="0.3">
      <c r="A14" s="8"/>
      <c r="B14" t="s">
        <v>36</v>
      </c>
      <c r="E14" s="19">
        <v>2.4699999999999998</v>
      </c>
      <c r="F14" s="140">
        <v>28.52</v>
      </c>
      <c r="G14" s="247">
        <f>E14/E11</f>
        <v>2.530322379461899E-5</v>
      </c>
      <c r="H14" s="215">
        <f>F14/F11</f>
        <v>2.9824044412310539E-4</v>
      </c>
      <c r="I14" s="186"/>
      <c r="K14" s="19">
        <v>4.2300000000000004</v>
      </c>
      <c r="L14" s="140">
        <v>10.318999999999999</v>
      </c>
      <c r="M14" s="247">
        <f>K14/K11</f>
        <v>1.1355996752882916E-4</v>
      </c>
      <c r="N14" s="215">
        <f>L14/L11</f>
        <v>2.6917260036304772E-4</v>
      </c>
      <c r="O14" s="209"/>
      <c r="Q14" s="189"/>
      <c r="R14" s="190">
        <f t="shared" si="3"/>
        <v>3.6181626928471244</v>
      </c>
      <c r="S14" s="182"/>
    </row>
    <row r="15" spans="1:19" ht="24" customHeight="1" thickBot="1" x14ac:dyDescent="0.3">
      <c r="A15" s="12" t="s">
        <v>12</v>
      </c>
      <c r="B15" s="13"/>
      <c r="C15" s="13"/>
      <c r="D15" s="13"/>
      <c r="E15" s="17">
        <v>170134.3899999999</v>
      </c>
      <c r="F15" s="145">
        <v>161624.93999999992</v>
      </c>
      <c r="G15" s="243">
        <f>G7+G11</f>
        <v>1</v>
      </c>
      <c r="H15" s="244">
        <f>H7+H11</f>
        <v>1</v>
      </c>
      <c r="I15" s="164">
        <f t="shared" si="0"/>
        <v>-5.0016049077438063E-2</v>
      </c>
      <c r="J15" s="1"/>
      <c r="K15" s="17">
        <v>57360.541000000063</v>
      </c>
      <c r="L15" s="145">
        <v>57007.214000000007</v>
      </c>
      <c r="M15" s="243">
        <f>M7+M11</f>
        <v>1</v>
      </c>
      <c r="N15" s="244">
        <f>N7+N11</f>
        <v>1</v>
      </c>
      <c r="O15" s="164">
        <f t="shared" si="1"/>
        <v>-6.1597571054996733E-3</v>
      </c>
      <c r="Q15" s="191">
        <f t="shared" si="2"/>
        <v>3.3714842131564406</v>
      </c>
      <c r="R15" s="192">
        <f t="shared" si="3"/>
        <v>3.5271297857867752</v>
      </c>
      <c r="S15" s="57">
        <f t="shared" si="4"/>
        <v>4.6165297770923416E-2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162227.84999999989</v>
      </c>
      <c r="F16" s="181">
        <f t="shared" ref="F16:F17" si="5">F8+F12</f>
        <v>155706.61999999991</v>
      </c>
      <c r="G16" s="245">
        <f>E16/E15</f>
        <v>0.95352767891312262</v>
      </c>
      <c r="H16" s="246">
        <f>F16/F15</f>
        <v>0.9633823839315887</v>
      </c>
      <c r="I16" s="207">
        <f t="shared" si="0"/>
        <v>-4.0197968474586739E-2</v>
      </c>
      <c r="J16" s="3"/>
      <c r="K16" s="180">
        <f t="shared" ref="K16:L18" si="6">K8+K12</f>
        <v>55984.43600000006</v>
      </c>
      <c r="L16" s="181">
        <f t="shared" si="6"/>
        <v>55918.916000000005</v>
      </c>
      <c r="M16" s="250">
        <f>K16/K15</f>
        <v>0.97600955332691164</v>
      </c>
      <c r="N16" s="246">
        <f>L16/L15</f>
        <v>0.98090946875600682</v>
      </c>
      <c r="O16" s="207">
        <f t="shared" si="1"/>
        <v>-1.1703252668304981E-3</v>
      </c>
      <c r="P16" s="3"/>
      <c r="Q16" s="189">
        <f t="shared" si="2"/>
        <v>3.4509756493721699</v>
      </c>
      <c r="R16" s="190">
        <f t="shared" si="3"/>
        <v>3.5912998432565062</v>
      </c>
      <c r="S16" s="182">
        <f t="shared" si="4"/>
        <v>4.0662180247451239E-2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7903.18</v>
      </c>
      <c r="F17" s="140">
        <f t="shared" si="5"/>
        <v>5883.64</v>
      </c>
      <c r="G17" s="248">
        <f>E17/E15</f>
        <v>4.6452571993234319E-2</v>
      </c>
      <c r="H17" s="215">
        <f>F17/F15</f>
        <v>3.6403045223094919E-2</v>
      </c>
      <c r="I17" s="182">
        <f t="shared" si="0"/>
        <v>-0.25553511371372029</v>
      </c>
      <c r="K17" s="19">
        <f t="shared" si="6"/>
        <v>1369.0819999999999</v>
      </c>
      <c r="L17" s="140">
        <f t="shared" si="6"/>
        <v>1065.125</v>
      </c>
      <c r="M17" s="247">
        <f>K17/K15</f>
        <v>2.386801058937011E-2</v>
      </c>
      <c r="N17" s="215">
        <f>L17/L15</f>
        <v>1.8684038830594316E-2</v>
      </c>
      <c r="O17" s="182">
        <f t="shared" si="1"/>
        <v>-0.22201518974027845</v>
      </c>
      <c r="Q17" s="189">
        <f t="shared" si="2"/>
        <v>1.7323178771076959</v>
      </c>
      <c r="R17" s="190">
        <f t="shared" si="3"/>
        <v>1.8103164027710736</v>
      </c>
      <c r="S17" s="182">
        <f t="shared" si="4"/>
        <v>4.5025527181884913E-2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3.36</v>
      </c>
      <c r="F18" s="142">
        <f>F10+F14</f>
        <v>34.68</v>
      </c>
      <c r="G18" s="249">
        <f>E18/E15</f>
        <v>1.9749093642972486E-5</v>
      </c>
      <c r="H18" s="221">
        <f>F18/F15</f>
        <v>2.1457084531632321E-4</v>
      </c>
      <c r="I18" s="208">
        <f t="shared" si="0"/>
        <v>9.3214285714285712</v>
      </c>
      <c r="K18" s="21">
        <f t="shared" si="6"/>
        <v>7.0230000000000006</v>
      </c>
      <c r="L18" s="142">
        <f t="shared" si="6"/>
        <v>23.172999999999998</v>
      </c>
      <c r="M18" s="249">
        <f>K18/K15</f>
        <v>1.2243608371824793E-4</v>
      </c>
      <c r="N18" s="221">
        <f>L18/L15</f>
        <v>4.0649241339876731E-4</v>
      </c>
      <c r="O18" s="208">
        <f t="shared" si="1"/>
        <v>2.2995870710522563</v>
      </c>
      <c r="Q18" s="193">
        <f t="shared" si="2"/>
        <v>20.901785714285719</v>
      </c>
      <c r="R18" s="194">
        <f t="shared" si="3"/>
        <v>6.6819492502883504</v>
      </c>
      <c r="S18" s="186">
        <f t="shared" si="4"/>
        <v>-0.68031682356587131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5" id="{8D12332F-A88D-40F4-9CCE-3C8667CCA5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6" id="{6CDF3AB7-BB12-47E0-BDEC-FB449DC6A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AD1E6BEC-24CB-46F6-8CB3-62C1BE62684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olha11">
    <pageSetUpPr fitToPage="1"/>
  </sheetPr>
  <dimension ref="A1:P96"/>
  <sheetViews>
    <sheetView showGridLines="0" topLeftCell="A16" workbookViewId="0">
      <selection activeCell="H96" sqref="H96:I96"/>
    </sheetView>
  </sheetViews>
  <sheetFormatPr defaultRowHeight="15" x14ac:dyDescent="0.25"/>
  <cols>
    <col min="1" max="1" width="32.1406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144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L5</f>
        <v>2023/2022</v>
      </c>
    </row>
    <row r="6" spans="1:16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162</v>
      </c>
      <c r="B7" s="39">
        <v>23499.139999999996</v>
      </c>
      <c r="C7" s="147">
        <v>22164.440000000002</v>
      </c>
      <c r="D7" s="247">
        <f>B7/$B$33</f>
        <v>0.13812104654444055</v>
      </c>
      <c r="E7" s="246">
        <f>C7/$C$33</f>
        <v>0.13713502383976137</v>
      </c>
      <c r="F7" s="52">
        <f>(C7-B7)/B7</f>
        <v>-5.6797823239488496E-2</v>
      </c>
      <c r="H7" s="39">
        <v>7757.4290000000001</v>
      </c>
      <c r="I7" s="147">
        <v>8415.4309999999987</v>
      </c>
      <c r="J7" s="247">
        <f>H7/$H$33</f>
        <v>0.13523981581693933</v>
      </c>
      <c r="K7" s="246">
        <f>I7/$I$33</f>
        <v>0.14762045729861478</v>
      </c>
      <c r="L7" s="52">
        <f t="shared" ref="L7:L33" si="0">(I7-H7)/H7</f>
        <v>8.482217497575531E-2</v>
      </c>
      <c r="N7" s="27">
        <f t="shared" ref="N7:N33" si="1">(H7/B7)*10</f>
        <v>3.3011544252257745</v>
      </c>
      <c r="O7" s="151">
        <f t="shared" ref="O7:O33" si="2">(I7/C7)*10</f>
        <v>3.796816432086711</v>
      </c>
      <c r="P7" s="61">
        <f>(O7-N7)/N7</f>
        <v>0.15014808246270905</v>
      </c>
    </row>
    <row r="8" spans="1:16" ht="20.100000000000001" customHeight="1" x14ac:dyDescent="0.25">
      <c r="A8" s="8" t="s">
        <v>164</v>
      </c>
      <c r="B8" s="19">
        <v>15629.000000000005</v>
      </c>
      <c r="C8" s="140">
        <v>14121.510000000002</v>
      </c>
      <c r="D8" s="247">
        <f t="shared" ref="D8:D32" si="3">B8/$B$33</f>
        <v>9.1862673972028852E-2</v>
      </c>
      <c r="E8" s="215">
        <f t="shared" ref="E8:E32" si="4">C8/$C$33</f>
        <v>8.7372097400314597E-2</v>
      </c>
      <c r="F8" s="52">
        <f t="shared" ref="F8:F33" si="5">(C8-B8)/B8</f>
        <v>-9.6454667605093275E-2</v>
      </c>
      <c r="H8" s="19">
        <v>6395.9350000000004</v>
      </c>
      <c r="I8" s="140">
        <v>6694.2870000000012</v>
      </c>
      <c r="J8" s="247">
        <f t="shared" ref="J8:J32" si="6">H8/$H$33</f>
        <v>0.11150409128812085</v>
      </c>
      <c r="K8" s="215">
        <f t="shared" ref="K8:K32" si="7">I8/$I$33</f>
        <v>0.11742876962905077</v>
      </c>
      <c r="L8" s="52">
        <f t="shared" si="0"/>
        <v>4.6647128215030448E-2</v>
      </c>
      <c r="N8" s="27">
        <f t="shared" si="1"/>
        <v>4.0923507582058978</v>
      </c>
      <c r="O8" s="152">
        <f t="shared" si="2"/>
        <v>4.7404895085582215</v>
      </c>
      <c r="P8" s="52">
        <f t="shared" ref="P8:P71" si="8">(O8-N8)/N8</f>
        <v>0.1583781031116869</v>
      </c>
    </row>
    <row r="9" spans="1:16" ht="20.100000000000001" customHeight="1" x14ac:dyDescent="0.25">
      <c r="A9" s="8" t="s">
        <v>167</v>
      </c>
      <c r="B9" s="19">
        <v>19593.43</v>
      </c>
      <c r="C9" s="140">
        <v>15806.82</v>
      </c>
      <c r="D9" s="247">
        <f t="shared" si="3"/>
        <v>0.11516442971935305</v>
      </c>
      <c r="E9" s="215">
        <f t="shared" si="4"/>
        <v>9.7799386654064652E-2</v>
      </c>
      <c r="F9" s="52">
        <f t="shared" si="5"/>
        <v>-0.19325916901736961</v>
      </c>
      <c r="H9" s="19">
        <v>7724.1970000000001</v>
      </c>
      <c r="I9" s="140">
        <v>6392.3069999999998</v>
      </c>
      <c r="J9" s="247">
        <f t="shared" si="6"/>
        <v>0.13466046284326358</v>
      </c>
      <c r="K9" s="215">
        <f t="shared" si="7"/>
        <v>0.11213154531635236</v>
      </c>
      <c r="L9" s="52">
        <f t="shared" si="0"/>
        <v>-0.17243086886572162</v>
      </c>
      <c r="N9" s="27">
        <f t="shared" si="1"/>
        <v>3.9422382911006393</v>
      </c>
      <c r="O9" s="152">
        <f t="shared" si="2"/>
        <v>4.0440183414500828</v>
      </c>
      <c r="P9" s="52">
        <f t="shared" si="8"/>
        <v>2.5817833127745143E-2</v>
      </c>
    </row>
    <row r="10" spans="1:16" ht="20.100000000000001" customHeight="1" x14ac:dyDescent="0.25">
      <c r="A10" s="8" t="s">
        <v>170</v>
      </c>
      <c r="B10" s="19">
        <v>9807.5499999999993</v>
      </c>
      <c r="C10" s="140">
        <v>9232.0599999999977</v>
      </c>
      <c r="D10" s="247">
        <f t="shared" si="3"/>
        <v>5.7645899808968663E-2</v>
      </c>
      <c r="E10" s="215">
        <f t="shared" si="4"/>
        <v>5.7120268691205685E-2</v>
      </c>
      <c r="F10" s="52">
        <f t="shared" si="5"/>
        <v>-5.8678263174799176E-2</v>
      </c>
      <c r="H10" s="19">
        <v>4429.1570000000011</v>
      </c>
      <c r="I10" s="140">
        <v>4483.6369999999997</v>
      </c>
      <c r="J10" s="247">
        <f t="shared" si="6"/>
        <v>7.7216095294498702E-2</v>
      </c>
      <c r="K10" s="215">
        <f t="shared" si="7"/>
        <v>7.8650344147672219E-2</v>
      </c>
      <c r="L10" s="52">
        <f t="shared" si="0"/>
        <v>1.2300309065584859E-2</v>
      </c>
      <c r="N10" s="27">
        <f t="shared" si="1"/>
        <v>4.5160687429582325</v>
      </c>
      <c r="O10" s="152">
        <f t="shared" si="2"/>
        <v>4.8565943028966458</v>
      </c>
      <c r="P10" s="52">
        <f t="shared" si="8"/>
        <v>7.5403094886317759E-2</v>
      </c>
    </row>
    <row r="11" spans="1:16" ht="20.100000000000001" customHeight="1" x14ac:dyDescent="0.25">
      <c r="A11" s="8" t="s">
        <v>168</v>
      </c>
      <c r="B11" s="19">
        <v>19865.920000000002</v>
      </c>
      <c r="C11" s="140">
        <v>15312.68</v>
      </c>
      <c r="D11" s="247">
        <f t="shared" si="3"/>
        <v>0.11676604594755947</v>
      </c>
      <c r="E11" s="215">
        <f t="shared" si="4"/>
        <v>9.4742061466503866E-2</v>
      </c>
      <c r="F11" s="52">
        <f t="shared" si="5"/>
        <v>-0.22919854705948686</v>
      </c>
      <c r="H11" s="19">
        <v>4940.0879999999997</v>
      </c>
      <c r="I11" s="140">
        <v>4084.4880000000007</v>
      </c>
      <c r="J11" s="247">
        <f t="shared" si="6"/>
        <v>8.6123455495302911E-2</v>
      </c>
      <c r="K11" s="215">
        <f t="shared" si="7"/>
        <v>7.1648616261092826E-2</v>
      </c>
      <c r="L11" s="52">
        <f t="shared" si="0"/>
        <v>-0.17319529530648017</v>
      </c>
      <c r="N11" s="27">
        <f t="shared" si="1"/>
        <v>2.486714936937227</v>
      </c>
      <c r="O11" s="152">
        <f t="shared" si="2"/>
        <v>2.667389379259542</v>
      </c>
      <c r="P11" s="52">
        <f t="shared" si="8"/>
        <v>7.2655872065836166E-2</v>
      </c>
    </row>
    <row r="12" spans="1:16" ht="20.100000000000001" customHeight="1" x14ac:dyDescent="0.25">
      <c r="A12" s="8" t="s">
        <v>165</v>
      </c>
      <c r="B12" s="19">
        <v>10418.49</v>
      </c>
      <c r="C12" s="140">
        <v>10525.2</v>
      </c>
      <c r="D12" s="247">
        <f t="shared" si="3"/>
        <v>6.1236825782253666E-2</v>
      </c>
      <c r="E12" s="215">
        <f t="shared" si="4"/>
        <v>6.5121137863995496E-2</v>
      </c>
      <c r="F12" s="52">
        <f t="shared" si="5"/>
        <v>1.0242367176049596E-2</v>
      </c>
      <c r="H12" s="19">
        <v>3590.8879999999999</v>
      </c>
      <c r="I12" s="140">
        <v>3798.3039999999996</v>
      </c>
      <c r="J12" s="247">
        <f t="shared" si="6"/>
        <v>6.2602059488943776E-2</v>
      </c>
      <c r="K12" s="215">
        <f t="shared" si="7"/>
        <v>6.66284796867989E-2</v>
      </c>
      <c r="L12" s="52">
        <f t="shared" si="0"/>
        <v>5.7761756980445986E-2</v>
      </c>
      <c r="N12" s="27">
        <f t="shared" si="1"/>
        <v>3.4466491785277902</v>
      </c>
      <c r="O12" s="152">
        <f t="shared" si="2"/>
        <v>3.608771329760954</v>
      </c>
      <c r="P12" s="52">
        <f t="shared" si="8"/>
        <v>4.7037613297914206E-2</v>
      </c>
    </row>
    <row r="13" spans="1:16" ht="20.100000000000001" customHeight="1" x14ac:dyDescent="0.25">
      <c r="A13" s="8" t="s">
        <v>163</v>
      </c>
      <c r="B13" s="19">
        <v>15542.93</v>
      </c>
      <c r="C13" s="140">
        <v>11827.359999999997</v>
      </c>
      <c r="D13" s="247">
        <f t="shared" si="3"/>
        <v>9.1356779778620903E-2</v>
      </c>
      <c r="E13" s="215">
        <f t="shared" si="4"/>
        <v>7.3177815255492107E-2</v>
      </c>
      <c r="F13" s="52">
        <f t="shared" si="5"/>
        <v>-0.23905209635506325</v>
      </c>
      <c r="H13" s="19">
        <v>3465.9080000000004</v>
      </c>
      <c r="I13" s="140">
        <v>2864.9560000000001</v>
      </c>
      <c r="J13" s="247">
        <f t="shared" si="6"/>
        <v>6.0423209746226052E-2</v>
      </c>
      <c r="K13" s="215">
        <f t="shared" si="7"/>
        <v>5.0256025491791242E-2</v>
      </c>
      <c r="L13" s="52">
        <f t="shared" si="0"/>
        <v>-0.1733894840832475</v>
      </c>
      <c r="N13" s="27">
        <f t="shared" si="1"/>
        <v>2.2298935914914373</v>
      </c>
      <c r="O13" s="152">
        <f t="shared" si="2"/>
        <v>2.4223123334370484</v>
      </c>
      <c r="P13" s="52">
        <f t="shared" si="8"/>
        <v>8.6290548876331905E-2</v>
      </c>
    </row>
    <row r="14" spans="1:16" ht="20.100000000000001" customHeight="1" x14ac:dyDescent="0.25">
      <c r="A14" s="8" t="s">
        <v>172</v>
      </c>
      <c r="B14" s="19">
        <v>8528.43</v>
      </c>
      <c r="C14" s="140">
        <v>10290.379999999999</v>
      </c>
      <c r="D14" s="247">
        <f t="shared" si="3"/>
        <v>5.0127607945695173E-2</v>
      </c>
      <c r="E14" s="215">
        <f t="shared" si="4"/>
        <v>6.3668268028436698E-2</v>
      </c>
      <c r="F14" s="52">
        <f t="shared" si="5"/>
        <v>0.20659722832924687</v>
      </c>
      <c r="H14" s="19">
        <v>2303.4670000000001</v>
      </c>
      <c r="I14" s="140">
        <v>2413.5509999999999</v>
      </c>
      <c r="J14" s="247">
        <f t="shared" si="6"/>
        <v>4.015769307336204E-2</v>
      </c>
      <c r="K14" s="215">
        <f t="shared" si="7"/>
        <v>4.2337641688646607E-2</v>
      </c>
      <c r="L14" s="52">
        <f t="shared" si="0"/>
        <v>4.7790569606597284E-2</v>
      </c>
      <c r="N14" s="27">
        <f t="shared" si="1"/>
        <v>2.7009273688123137</v>
      </c>
      <c r="O14" s="152">
        <f t="shared" si="2"/>
        <v>2.3454439972090437</v>
      </c>
      <c r="P14" s="52">
        <f t="shared" si="8"/>
        <v>-0.13161530210254696</v>
      </c>
    </row>
    <row r="15" spans="1:16" ht="20.100000000000001" customHeight="1" x14ac:dyDescent="0.25">
      <c r="A15" s="8" t="s">
        <v>174</v>
      </c>
      <c r="B15" s="19">
        <v>5406.72</v>
      </c>
      <c r="C15" s="140">
        <v>5532.27</v>
      </c>
      <c r="D15" s="247">
        <f t="shared" si="3"/>
        <v>3.1779112970634571E-2</v>
      </c>
      <c r="E15" s="215">
        <f t="shared" si="4"/>
        <v>3.4229061430742065E-2</v>
      </c>
      <c r="F15" s="52">
        <f t="shared" si="5"/>
        <v>2.3221102627840943E-2</v>
      </c>
      <c r="H15" s="19">
        <v>1644.4779999999998</v>
      </c>
      <c r="I15" s="140">
        <v>1668.6089999999999</v>
      </c>
      <c r="J15" s="247">
        <f t="shared" si="6"/>
        <v>2.8669150801768052E-2</v>
      </c>
      <c r="K15" s="215">
        <f t="shared" si="7"/>
        <v>2.927013763556309E-2</v>
      </c>
      <c r="L15" s="52">
        <f t="shared" si="0"/>
        <v>1.4673957328708616E-2</v>
      </c>
      <c r="N15" s="27">
        <f t="shared" si="1"/>
        <v>3.0415445963541661</v>
      </c>
      <c r="O15" s="152">
        <f t="shared" si="2"/>
        <v>3.0161380409849841</v>
      </c>
      <c r="P15" s="52">
        <f t="shared" si="8"/>
        <v>-8.3531753569013271E-3</v>
      </c>
    </row>
    <row r="16" spans="1:16" ht="20.100000000000001" customHeight="1" x14ac:dyDescent="0.25">
      <c r="A16" s="8" t="s">
        <v>166</v>
      </c>
      <c r="B16" s="19">
        <v>3202.16</v>
      </c>
      <c r="C16" s="140">
        <v>2824.7000000000003</v>
      </c>
      <c r="D16" s="247">
        <f t="shared" si="3"/>
        <v>1.8821356458268081E-2</v>
      </c>
      <c r="E16" s="215">
        <f t="shared" si="4"/>
        <v>1.7476881971309626E-2</v>
      </c>
      <c r="F16" s="52">
        <f t="shared" si="5"/>
        <v>-0.11787668323881367</v>
      </c>
      <c r="H16" s="19">
        <v>1529.1950000000002</v>
      </c>
      <c r="I16" s="140">
        <v>1220.8740000000003</v>
      </c>
      <c r="J16" s="247">
        <f t="shared" si="6"/>
        <v>2.6659354555250789E-2</v>
      </c>
      <c r="K16" s="215">
        <f t="shared" si="7"/>
        <v>2.141613164958385E-2</v>
      </c>
      <c r="L16" s="52">
        <f t="shared" si="0"/>
        <v>-0.20162307619368353</v>
      </c>
      <c r="N16" s="27">
        <f t="shared" si="1"/>
        <v>4.7755109051390319</v>
      </c>
      <c r="O16" s="152">
        <f t="shared" si="2"/>
        <v>4.3221368640917621</v>
      </c>
      <c r="P16" s="52">
        <f t="shared" si="8"/>
        <v>-9.4937285256617043E-2</v>
      </c>
    </row>
    <row r="17" spans="1:16" ht="20.100000000000001" customHeight="1" x14ac:dyDescent="0.25">
      <c r="A17" s="8" t="s">
        <v>171</v>
      </c>
      <c r="B17" s="19">
        <v>2616.8200000000002</v>
      </c>
      <c r="C17" s="140">
        <v>2989.57</v>
      </c>
      <c r="D17" s="247">
        <f t="shared" si="3"/>
        <v>1.5380899769881917E-2</v>
      </c>
      <c r="E17" s="215">
        <f t="shared" si="4"/>
        <v>1.8496959689513266E-2</v>
      </c>
      <c r="F17" s="52">
        <f t="shared" si="5"/>
        <v>0.14244388226931923</v>
      </c>
      <c r="H17" s="19">
        <v>1089.0140000000001</v>
      </c>
      <c r="I17" s="140">
        <v>1099.749</v>
      </c>
      <c r="J17" s="247">
        <f t="shared" si="6"/>
        <v>1.8985420657033198E-2</v>
      </c>
      <c r="K17" s="215">
        <f t="shared" si="7"/>
        <v>1.929140055853281E-2</v>
      </c>
      <c r="L17" s="52">
        <f t="shared" si="0"/>
        <v>9.8575408580605008E-3</v>
      </c>
      <c r="N17" s="27">
        <f t="shared" si="1"/>
        <v>4.1615930786221442</v>
      </c>
      <c r="O17" s="152">
        <f t="shared" si="2"/>
        <v>3.6786193332151447</v>
      </c>
      <c r="P17" s="52">
        <f t="shared" si="8"/>
        <v>-0.11605501457795259</v>
      </c>
    </row>
    <row r="18" spans="1:16" ht="20.100000000000001" customHeight="1" x14ac:dyDescent="0.25">
      <c r="A18" s="8" t="s">
        <v>173</v>
      </c>
      <c r="B18" s="19">
        <v>3134.87</v>
      </c>
      <c r="C18" s="140">
        <v>3079.85</v>
      </c>
      <c r="D18" s="247">
        <f t="shared" si="3"/>
        <v>1.8425845591828909E-2</v>
      </c>
      <c r="E18" s="215">
        <f t="shared" si="4"/>
        <v>1.9055536849696585E-2</v>
      </c>
      <c r="F18" s="52">
        <f t="shared" si="5"/>
        <v>-1.7550967025745878E-2</v>
      </c>
      <c r="H18" s="19">
        <v>1147.1839999999997</v>
      </c>
      <c r="I18" s="140">
        <v>1097.73</v>
      </c>
      <c r="J18" s="247">
        <f t="shared" si="6"/>
        <v>1.9999532431188183E-2</v>
      </c>
      <c r="K18" s="215">
        <f t="shared" si="7"/>
        <v>1.9255983988272073E-2</v>
      </c>
      <c r="L18" s="52">
        <f t="shared" si="0"/>
        <v>-4.31090391776731E-2</v>
      </c>
      <c r="N18" s="27">
        <f t="shared" si="1"/>
        <v>3.6594308535920144</v>
      </c>
      <c r="O18" s="152">
        <f t="shared" si="2"/>
        <v>3.5642320242868974</v>
      </c>
      <c r="P18" s="52">
        <f t="shared" si="8"/>
        <v>-2.6014654495157875E-2</v>
      </c>
    </row>
    <row r="19" spans="1:16" ht="20.100000000000001" customHeight="1" x14ac:dyDescent="0.25">
      <c r="A19" s="8" t="s">
        <v>176</v>
      </c>
      <c r="B19" s="19">
        <v>2536.3599999999997</v>
      </c>
      <c r="C19" s="140">
        <v>2400.6799999999994</v>
      </c>
      <c r="D19" s="247">
        <f t="shared" si="3"/>
        <v>1.4907979509610021E-2</v>
      </c>
      <c r="E19" s="215">
        <f t="shared" si="4"/>
        <v>1.4853400718973194E-2</v>
      </c>
      <c r="F19" s="52">
        <f t="shared" si="5"/>
        <v>-5.3493983503919124E-2</v>
      </c>
      <c r="H19" s="19">
        <v>1155.8869999999999</v>
      </c>
      <c r="I19" s="140">
        <v>995.00400000000002</v>
      </c>
      <c r="J19" s="247">
        <f t="shared" si="6"/>
        <v>2.0151256941596831E-2</v>
      </c>
      <c r="K19" s="215">
        <f t="shared" si="7"/>
        <v>1.7454001523386137E-2</v>
      </c>
      <c r="L19" s="52">
        <f t="shared" si="0"/>
        <v>-0.13918575085626878</v>
      </c>
      <c r="N19" s="27">
        <f t="shared" si="1"/>
        <v>4.5572671071929856</v>
      </c>
      <c r="O19" s="152">
        <f t="shared" si="2"/>
        <v>4.1446756752253542</v>
      </c>
      <c r="P19" s="52">
        <f t="shared" si="8"/>
        <v>-9.0534836397106411E-2</v>
      </c>
    </row>
    <row r="20" spans="1:16" ht="20.100000000000001" customHeight="1" x14ac:dyDescent="0.25">
      <c r="A20" s="8" t="s">
        <v>169</v>
      </c>
      <c r="B20" s="19">
        <v>2961.28</v>
      </c>
      <c r="C20" s="140">
        <v>2847.4699999999993</v>
      </c>
      <c r="D20" s="247">
        <f t="shared" si="3"/>
        <v>1.7405534530673079E-2</v>
      </c>
      <c r="E20" s="215">
        <f t="shared" si="4"/>
        <v>1.7617763694142745E-2</v>
      </c>
      <c r="F20" s="52">
        <f t="shared" si="5"/>
        <v>-3.8432704776313234E-2</v>
      </c>
      <c r="H20" s="19">
        <v>992.52200000000005</v>
      </c>
      <c r="I20" s="140">
        <v>974.08500000000004</v>
      </c>
      <c r="J20" s="247">
        <f t="shared" si="6"/>
        <v>1.730321894976548E-2</v>
      </c>
      <c r="K20" s="215">
        <f t="shared" si="7"/>
        <v>1.7087047965543441E-2</v>
      </c>
      <c r="L20" s="52">
        <f t="shared" si="0"/>
        <v>-1.8575910659914853E-2</v>
      </c>
      <c r="N20" s="27">
        <f t="shared" si="1"/>
        <v>3.3516654960017291</v>
      </c>
      <c r="O20" s="152">
        <f t="shared" si="2"/>
        <v>3.4208788854667489</v>
      </c>
      <c r="P20" s="52">
        <f t="shared" si="8"/>
        <v>2.0650446635437171E-2</v>
      </c>
    </row>
    <row r="21" spans="1:16" ht="20.100000000000001" customHeight="1" x14ac:dyDescent="0.25">
      <c r="A21" s="8" t="s">
        <v>178</v>
      </c>
      <c r="B21" s="19">
        <v>3413.2300000000005</v>
      </c>
      <c r="C21" s="140">
        <v>3283.1999999999994</v>
      </c>
      <c r="D21" s="247">
        <f t="shared" si="3"/>
        <v>2.0061963956846118E-2</v>
      </c>
      <c r="E21" s="215">
        <f t="shared" si="4"/>
        <v>2.0313696636175081E-2</v>
      </c>
      <c r="F21" s="52">
        <f t="shared" si="5"/>
        <v>-3.8095879855738139E-2</v>
      </c>
      <c r="H21" s="19">
        <v>992.62099999999998</v>
      </c>
      <c r="I21" s="140">
        <v>967.82200000000012</v>
      </c>
      <c r="J21" s="247">
        <f t="shared" si="6"/>
        <v>1.7304944874909734E-2</v>
      </c>
      <c r="K21" s="215">
        <f t="shared" si="7"/>
        <v>1.6977184677012976E-2</v>
      </c>
      <c r="L21" s="52">
        <f t="shared" si="0"/>
        <v>-2.4983352155555711E-2</v>
      </c>
      <c r="N21" s="27">
        <f t="shared" si="1"/>
        <v>2.9081573758580577</v>
      </c>
      <c r="O21" s="152">
        <f t="shared" si="2"/>
        <v>2.947800925925927</v>
      </c>
      <c r="P21" s="52">
        <f t="shared" si="8"/>
        <v>1.3631844822762538E-2</v>
      </c>
    </row>
    <row r="22" spans="1:16" ht="20.100000000000001" customHeight="1" x14ac:dyDescent="0.25">
      <c r="A22" s="8" t="s">
        <v>180</v>
      </c>
      <c r="B22" s="19">
        <v>1370.1</v>
      </c>
      <c r="C22" s="140">
        <v>4259.5800000000008</v>
      </c>
      <c r="D22" s="247">
        <f t="shared" si="3"/>
        <v>8.0530455953085091E-3</v>
      </c>
      <c r="E22" s="215">
        <f t="shared" si="4"/>
        <v>2.6354719760452817E-2</v>
      </c>
      <c r="F22" s="52">
        <f t="shared" si="5"/>
        <v>2.1089555506897315</v>
      </c>
      <c r="H22" s="19">
        <v>324.44100000000003</v>
      </c>
      <c r="I22" s="140">
        <v>839.78899999999999</v>
      </c>
      <c r="J22" s="247">
        <f t="shared" si="6"/>
        <v>5.6561705022970393E-3</v>
      </c>
      <c r="K22" s="215">
        <f t="shared" si="7"/>
        <v>1.4731275939918754E-2</v>
      </c>
      <c r="L22" s="52">
        <f t="shared" si="0"/>
        <v>1.58841823320727</v>
      </c>
      <c r="N22" s="27">
        <f t="shared" si="1"/>
        <v>2.3680096343332608</v>
      </c>
      <c r="O22" s="152">
        <f t="shared" si="2"/>
        <v>1.9715300569539715</v>
      </c>
      <c r="P22" s="52">
        <f t="shared" si="8"/>
        <v>-0.16743157275663809</v>
      </c>
    </row>
    <row r="23" spans="1:16" ht="20.100000000000001" customHeight="1" x14ac:dyDescent="0.25">
      <c r="A23" s="8" t="s">
        <v>198</v>
      </c>
      <c r="B23" s="19">
        <v>1996.8999999999999</v>
      </c>
      <c r="C23" s="140">
        <v>3149.1099999999992</v>
      </c>
      <c r="D23" s="247">
        <f t="shared" si="3"/>
        <v>1.1737191992753493E-2</v>
      </c>
      <c r="E23" s="215">
        <f t="shared" si="4"/>
        <v>1.9484059823935584E-2</v>
      </c>
      <c r="F23" s="52">
        <f t="shared" si="5"/>
        <v>0.57699934899093563</v>
      </c>
      <c r="H23" s="19">
        <v>478.82100000000003</v>
      </c>
      <c r="I23" s="140">
        <v>770.60399999999981</v>
      </c>
      <c r="J23" s="247">
        <f t="shared" si="6"/>
        <v>8.3475677120967151E-3</v>
      </c>
      <c r="K23" s="215">
        <f t="shared" si="7"/>
        <v>1.3517657607333686E-2</v>
      </c>
      <c r="L23" s="52">
        <f t="shared" si="0"/>
        <v>0.60937803479797203</v>
      </c>
      <c r="N23" s="27">
        <f t="shared" si="1"/>
        <v>2.3978216235164505</v>
      </c>
      <c r="O23" s="152">
        <f t="shared" si="2"/>
        <v>2.4470532944228687</v>
      </c>
      <c r="P23" s="52">
        <f t="shared" si="8"/>
        <v>2.0531832069400999E-2</v>
      </c>
    </row>
    <row r="24" spans="1:16" ht="20.100000000000001" customHeight="1" x14ac:dyDescent="0.25">
      <c r="A24" s="8" t="s">
        <v>177</v>
      </c>
      <c r="B24" s="19">
        <v>2131.19</v>
      </c>
      <c r="C24" s="140">
        <v>2074.38</v>
      </c>
      <c r="D24" s="247">
        <f t="shared" si="3"/>
        <v>1.2526509190763844E-2</v>
      </c>
      <c r="E24" s="215">
        <f t="shared" si="4"/>
        <v>1.2834529126507333E-2</v>
      </c>
      <c r="F24" s="52">
        <f t="shared" ref="F24:F25" si="9">(C24-B24)/B24</f>
        <v>-2.6656468921119159E-2</v>
      </c>
      <c r="H24" s="19">
        <v>785.42100000000005</v>
      </c>
      <c r="I24" s="140">
        <v>748.45499999999993</v>
      </c>
      <c r="J24" s="247">
        <f t="shared" si="6"/>
        <v>1.3692705583094131E-2</v>
      </c>
      <c r="K24" s="215">
        <f t="shared" si="7"/>
        <v>1.3129127832838832E-2</v>
      </c>
      <c r="L24" s="52">
        <f t="shared" si="0"/>
        <v>-4.706520452088768E-2</v>
      </c>
      <c r="N24" s="27">
        <f t="shared" si="1"/>
        <v>3.6853635762179815</v>
      </c>
      <c r="O24" s="152">
        <f t="shared" si="2"/>
        <v>3.6080901281346711</v>
      </c>
      <c r="P24" s="52">
        <f t="shared" ref="P24:P27" si="10">(O24-N24)/N24</f>
        <v>-2.0967659359842714E-2</v>
      </c>
    </row>
    <row r="25" spans="1:16" ht="20.100000000000001" customHeight="1" x14ac:dyDescent="0.25">
      <c r="A25" s="8" t="s">
        <v>182</v>
      </c>
      <c r="B25" s="19">
        <v>1879.5700000000002</v>
      </c>
      <c r="C25" s="140">
        <v>2166.54</v>
      </c>
      <c r="D25" s="247">
        <f t="shared" si="3"/>
        <v>1.1047560695988626E-2</v>
      </c>
      <c r="E25" s="215">
        <f t="shared" si="4"/>
        <v>1.3404738154891195E-2</v>
      </c>
      <c r="F25" s="52">
        <f t="shared" si="9"/>
        <v>0.15267853817628488</v>
      </c>
      <c r="H25" s="19">
        <v>682.10399999999993</v>
      </c>
      <c r="I25" s="140">
        <v>741.12199999999996</v>
      </c>
      <c r="J25" s="247">
        <f t="shared" si="6"/>
        <v>1.1891519642396674E-2</v>
      </c>
      <c r="K25" s="215">
        <f t="shared" si="7"/>
        <v>1.3000494989984944E-2</v>
      </c>
      <c r="L25" s="52">
        <f t="shared" si="0"/>
        <v>8.6523462697770476E-2</v>
      </c>
      <c r="N25" s="27">
        <f t="shared" si="1"/>
        <v>3.6290428129838199</v>
      </c>
      <c r="O25" s="152">
        <f t="shared" si="2"/>
        <v>3.4207630599942762</v>
      </c>
      <c r="P25" s="52">
        <f t="shared" si="10"/>
        <v>-5.7392476121904692E-2</v>
      </c>
    </row>
    <row r="26" spans="1:16" ht="20.100000000000001" customHeight="1" x14ac:dyDescent="0.25">
      <c r="A26" s="8" t="s">
        <v>185</v>
      </c>
      <c r="B26" s="19">
        <v>1659.27</v>
      </c>
      <c r="C26" s="140">
        <v>3179.9700000000007</v>
      </c>
      <c r="D26" s="247">
        <f t="shared" si="3"/>
        <v>9.7527019669568279E-3</v>
      </c>
      <c r="E26" s="215">
        <f t="shared" si="4"/>
        <v>1.9674995703014651E-2</v>
      </c>
      <c r="F26" s="52">
        <f t="shared" si="5"/>
        <v>0.91648737095228672</v>
      </c>
      <c r="H26" s="19">
        <v>341.79199999999997</v>
      </c>
      <c r="I26" s="140">
        <v>701.19100000000003</v>
      </c>
      <c r="J26" s="247">
        <f t="shared" si="6"/>
        <v>5.9586606758119639E-3</v>
      </c>
      <c r="K26" s="215">
        <f t="shared" si="7"/>
        <v>1.2300039780930177E-2</v>
      </c>
      <c r="L26" s="52">
        <f t="shared" si="0"/>
        <v>1.0515137861623447</v>
      </c>
      <c r="N26" s="27">
        <f t="shared" si="1"/>
        <v>2.0598938087231131</v>
      </c>
      <c r="O26" s="152">
        <f t="shared" si="2"/>
        <v>2.2050239467667931</v>
      </c>
      <c r="P26" s="52">
        <f t="shared" si="10"/>
        <v>7.0455155226493593E-2</v>
      </c>
    </row>
    <row r="27" spans="1:16" ht="20.100000000000001" customHeight="1" x14ac:dyDescent="0.25">
      <c r="A27" s="8" t="s">
        <v>179</v>
      </c>
      <c r="B27" s="19">
        <v>201.68</v>
      </c>
      <c r="C27" s="140">
        <v>338.46</v>
      </c>
      <c r="D27" s="247">
        <f t="shared" si="3"/>
        <v>1.1854158350936576E-3</v>
      </c>
      <c r="E27" s="215">
        <f t="shared" si="4"/>
        <v>2.0941075059331808E-3</v>
      </c>
      <c r="F27" s="52">
        <f t="shared" si="5"/>
        <v>0.6782030940103132</v>
      </c>
      <c r="H27" s="19">
        <v>366.24299999999994</v>
      </c>
      <c r="I27" s="140">
        <v>671.24599999999998</v>
      </c>
      <c r="J27" s="247">
        <f t="shared" si="6"/>
        <v>6.3849293192684469E-3</v>
      </c>
      <c r="K27" s="215">
        <f t="shared" si="7"/>
        <v>1.177475538446765E-2</v>
      </c>
      <c r="L27" s="52">
        <f t="shared" si="0"/>
        <v>0.8327886130246861</v>
      </c>
      <c r="N27" s="27">
        <f t="shared" si="1"/>
        <v>18.159609282030939</v>
      </c>
      <c r="O27" s="152">
        <f t="shared" si="2"/>
        <v>19.832358328901496</v>
      </c>
      <c r="P27" s="52">
        <f t="shared" si="10"/>
        <v>9.2113713510662026E-2</v>
      </c>
    </row>
    <row r="28" spans="1:16" ht="20.100000000000001" customHeight="1" x14ac:dyDescent="0.25">
      <c r="A28" s="8" t="s">
        <v>183</v>
      </c>
      <c r="B28" s="19">
        <v>1345.4300000000003</v>
      </c>
      <c r="C28" s="140">
        <v>1296.2500000000002</v>
      </c>
      <c r="D28" s="247">
        <f t="shared" si="3"/>
        <v>7.9080425774001387E-3</v>
      </c>
      <c r="E28" s="215">
        <f t="shared" si="4"/>
        <v>8.0201112526321755E-3</v>
      </c>
      <c r="F28" s="52">
        <f t="shared" si="5"/>
        <v>-3.6553369554714887E-2</v>
      </c>
      <c r="H28" s="19">
        <v>611.24500000000012</v>
      </c>
      <c r="I28" s="140">
        <v>647.72799999999995</v>
      </c>
      <c r="J28" s="247">
        <f t="shared" si="6"/>
        <v>1.0656193078792613E-2</v>
      </c>
      <c r="K28" s="215">
        <f t="shared" si="7"/>
        <v>1.1362211105422546E-2</v>
      </c>
      <c r="L28" s="52">
        <f t="shared" si="0"/>
        <v>5.9686377802681129E-2</v>
      </c>
      <c r="N28" s="27">
        <f t="shared" si="1"/>
        <v>4.5431200434061969</v>
      </c>
      <c r="O28" s="152">
        <f t="shared" si="2"/>
        <v>4.9969373191899695</v>
      </c>
      <c r="P28" s="52">
        <f t="shared" si="8"/>
        <v>9.9891103789439786E-2</v>
      </c>
    </row>
    <row r="29" spans="1:16" ht="20.100000000000001" customHeight="1" x14ac:dyDescent="0.25">
      <c r="A29" s="8" t="s">
        <v>187</v>
      </c>
      <c r="B29" s="19">
        <v>1514.88</v>
      </c>
      <c r="C29" s="140">
        <v>1468.3999999999999</v>
      </c>
      <c r="D29" s="247">
        <f t="shared" si="3"/>
        <v>8.9040199338887346E-3</v>
      </c>
      <c r="E29" s="215">
        <f t="shared" si="4"/>
        <v>9.0852315242932174E-3</v>
      </c>
      <c r="F29" s="52">
        <f>(C29-B29)/B29</f>
        <v>-3.068229826784976E-2</v>
      </c>
      <c r="H29" s="19">
        <v>459.61199999999997</v>
      </c>
      <c r="I29" s="140">
        <v>495.721</v>
      </c>
      <c r="J29" s="247">
        <f t="shared" si="6"/>
        <v>8.0126859333491951E-3</v>
      </c>
      <c r="K29" s="215">
        <f t="shared" si="7"/>
        <v>8.6957591016463241E-3</v>
      </c>
      <c r="L29" s="52">
        <f t="shared" si="0"/>
        <v>7.8564093191648698E-2</v>
      </c>
      <c r="N29" s="27">
        <f t="shared" si="1"/>
        <v>3.0339828897338399</v>
      </c>
      <c r="O29" s="152">
        <f t="shared" si="2"/>
        <v>3.375926178153092</v>
      </c>
      <c r="P29" s="52">
        <f>(O29-N29)/N29</f>
        <v>0.11270442215620061</v>
      </c>
    </row>
    <row r="30" spans="1:16" ht="20.100000000000001" customHeight="1" x14ac:dyDescent="0.25">
      <c r="A30" s="8" t="s">
        <v>175</v>
      </c>
      <c r="B30" s="19">
        <v>859.31000000000006</v>
      </c>
      <c r="C30" s="140">
        <v>1128.2199999999998</v>
      </c>
      <c r="D30" s="247">
        <f t="shared" si="3"/>
        <v>5.0507719221257984E-3</v>
      </c>
      <c r="E30" s="215">
        <f t="shared" si="4"/>
        <v>6.9804820963893311E-3</v>
      </c>
      <c r="F30" s="52">
        <f t="shared" si="5"/>
        <v>0.31293712397155826</v>
      </c>
      <c r="H30" s="19">
        <v>370.66500000000002</v>
      </c>
      <c r="I30" s="140">
        <v>382.23899999999992</v>
      </c>
      <c r="J30" s="247">
        <f t="shared" si="6"/>
        <v>6.4620206423785277E-3</v>
      </c>
      <c r="K30" s="215">
        <f t="shared" si="7"/>
        <v>6.7050987617111009E-3</v>
      </c>
      <c r="L30" s="52">
        <f t="shared" si="0"/>
        <v>3.1224960543887063E-2</v>
      </c>
      <c r="N30" s="27">
        <f t="shared" si="1"/>
        <v>4.3135189861633174</v>
      </c>
      <c r="O30" s="152">
        <f t="shared" si="2"/>
        <v>3.3879828402261971</v>
      </c>
      <c r="P30" s="52">
        <f t="shared" si="8"/>
        <v>-0.21456637814879387</v>
      </c>
    </row>
    <row r="31" spans="1:16" ht="20.100000000000001" customHeight="1" x14ac:dyDescent="0.25">
      <c r="A31" s="8" t="s">
        <v>200</v>
      </c>
      <c r="B31" s="19">
        <v>494.49000000000007</v>
      </c>
      <c r="C31" s="140">
        <v>436.13999999999993</v>
      </c>
      <c r="D31" s="247">
        <f t="shared" si="3"/>
        <v>2.9064670581885302E-3</v>
      </c>
      <c r="E31" s="215">
        <f t="shared" si="4"/>
        <v>2.698469679246284E-3</v>
      </c>
      <c r="F31" s="52">
        <f t="shared" si="5"/>
        <v>-0.11800036401140596</v>
      </c>
      <c r="H31" s="19">
        <v>342.74399999999997</v>
      </c>
      <c r="I31" s="140">
        <v>337.36799999999999</v>
      </c>
      <c r="J31" s="247">
        <f t="shared" si="6"/>
        <v>5.9752574509365219E-3</v>
      </c>
      <c r="K31" s="215">
        <f t="shared" si="7"/>
        <v>5.9179878532566038E-3</v>
      </c>
      <c r="L31" s="52">
        <f t="shared" si="0"/>
        <v>-1.5685176108115609E-2</v>
      </c>
      <c r="N31" s="27">
        <f t="shared" si="1"/>
        <v>6.9312625128920686</v>
      </c>
      <c r="O31" s="152">
        <f t="shared" si="2"/>
        <v>7.7353143486036604</v>
      </c>
      <c r="P31" s="52">
        <f t="shared" si="8"/>
        <v>0.11600366227885102</v>
      </c>
    </row>
    <row r="32" spans="1:16" ht="20.100000000000001" customHeight="1" thickBot="1" x14ac:dyDescent="0.3">
      <c r="A32" s="8" t="s">
        <v>17</v>
      </c>
      <c r="B32" s="19">
        <f>B33-SUM(B7:B31)</f>
        <v>10525.24000000002</v>
      </c>
      <c r="C32" s="140">
        <f>C33-SUM(C7:C31)</f>
        <v>9889.6999999999825</v>
      </c>
      <c r="D32" s="247">
        <f t="shared" si="3"/>
        <v>6.1864270944869057E-2</v>
      </c>
      <c r="E32" s="215">
        <f t="shared" si="4"/>
        <v>6.1189195182377067E-2</v>
      </c>
      <c r="F32" s="52">
        <f t="shared" si="5"/>
        <v>-6.0382471088548675E-2</v>
      </c>
      <c r="H32" s="19">
        <f>H33-SUM(H7:H31)</f>
        <v>3439.4830000000002</v>
      </c>
      <c r="I32" s="140">
        <f>I33-SUM(I7:I31)</f>
        <v>3500.9170000000231</v>
      </c>
      <c r="J32" s="247">
        <f t="shared" si="6"/>
        <v>5.996252720140835E-2</v>
      </c>
      <c r="K32" s="215">
        <f t="shared" si="7"/>
        <v>6.1411824124575201E-2</v>
      </c>
      <c r="L32" s="52">
        <f t="shared" si="0"/>
        <v>1.7861405333308211E-2</v>
      </c>
      <c r="N32" s="27">
        <f t="shared" si="1"/>
        <v>3.2678428235365593</v>
      </c>
      <c r="O32" s="152">
        <f t="shared" si="2"/>
        <v>3.5399627895689751</v>
      </c>
      <c r="P32" s="52">
        <f t="shared" si="8"/>
        <v>8.3272048481793051E-2</v>
      </c>
    </row>
    <row r="33" spans="1:16" ht="26.25" customHeight="1" thickBot="1" x14ac:dyDescent="0.3">
      <c r="A33" s="12" t="s">
        <v>18</v>
      </c>
      <c r="B33" s="17">
        <v>170134.38999999998</v>
      </c>
      <c r="C33" s="145">
        <v>161624.94</v>
      </c>
      <c r="D33" s="243">
        <f>SUM(D7:D32)</f>
        <v>1.0000000000000002</v>
      </c>
      <c r="E33" s="244">
        <f>SUM(E7:E32)</f>
        <v>0.99999999999999989</v>
      </c>
      <c r="F33" s="57">
        <f t="shared" si="5"/>
        <v>-5.0016049077438035E-2</v>
      </c>
      <c r="G33" s="1"/>
      <c r="H33" s="17">
        <v>57360.541000000019</v>
      </c>
      <c r="I33" s="145">
        <v>57007.214000000029</v>
      </c>
      <c r="J33" s="243">
        <f>SUM(J7:J32)</f>
        <v>0.99999999999999978</v>
      </c>
      <c r="K33" s="244">
        <f>SUM(K7:K32)</f>
        <v>0.99999999999999989</v>
      </c>
      <c r="L33" s="57">
        <f t="shared" si="0"/>
        <v>-6.1597571054985362E-3</v>
      </c>
      <c r="N33" s="29">
        <f t="shared" si="1"/>
        <v>3.3714842131564362</v>
      </c>
      <c r="O33" s="146">
        <f t="shared" si="2"/>
        <v>3.5271297857867747</v>
      </c>
      <c r="P33" s="57">
        <f t="shared" si="8"/>
        <v>4.6165297770924665E-2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L5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168</v>
      </c>
      <c r="B39" s="39">
        <v>19865.920000000002</v>
      </c>
      <c r="C39" s="147">
        <v>15312.68</v>
      </c>
      <c r="D39" s="247">
        <f t="shared" ref="D39:D61" si="11">B39/$B$62</f>
        <v>0.27394327809629476</v>
      </c>
      <c r="E39" s="246">
        <f t="shared" ref="E39:E61" si="12">C39/$C$62</f>
        <v>0.23201944319018625</v>
      </c>
      <c r="F39" s="52">
        <f>(C39-B39)/B39</f>
        <v>-0.22919854705948686</v>
      </c>
      <c r="H39" s="39">
        <v>4940.0879999999997</v>
      </c>
      <c r="I39" s="147">
        <v>4084.4880000000007</v>
      </c>
      <c r="J39" s="247">
        <f t="shared" ref="J39:J61" si="13">H39/$H$62</f>
        <v>0.24563499717251314</v>
      </c>
      <c r="K39" s="246">
        <f t="shared" ref="K39:K61" si="14">I39/$I$62</f>
        <v>0.21875853084456148</v>
      </c>
      <c r="L39" s="52">
        <f t="shared" ref="L39:L62" si="15">(I39-H39)/H39</f>
        <v>-0.17319529530648017</v>
      </c>
      <c r="N39" s="27">
        <f t="shared" ref="N39:N62" si="16">(H39/B39)*10</f>
        <v>2.486714936937227</v>
      </c>
      <c r="O39" s="151">
        <f t="shared" ref="O39:O62" si="17">(I39/C39)*10</f>
        <v>2.667389379259542</v>
      </c>
      <c r="P39" s="61">
        <f t="shared" si="8"/>
        <v>7.2655872065836166E-2</v>
      </c>
    </row>
    <row r="40" spans="1:16" ht="20.100000000000001" customHeight="1" x14ac:dyDescent="0.25">
      <c r="A40" s="38" t="s">
        <v>163</v>
      </c>
      <c r="B40" s="19">
        <v>15542.93</v>
      </c>
      <c r="C40" s="140">
        <v>11827.359999999997</v>
      </c>
      <c r="D40" s="247">
        <f t="shared" si="11"/>
        <v>0.21433093435497788</v>
      </c>
      <c r="E40" s="215">
        <f t="shared" si="12"/>
        <v>0.17920948400997608</v>
      </c>
      <c r="F40" s="52">
        <f t="shared" ref="F40:F62" si="18">(C40-B40)/B40</f>
        <v>-0.23905209635506325</v>
      </c>
      <c r="H40" s="19">
        <v>3465.9080000000004</v>
      </c>
      <c r="I40" s="140">
        <v>2864.9560000000001</v>
      </c>
      <c r="J40" s="247">
        <f t="shared" si="13"/>
        <v>0.17233464298210696</v>
      </c>
      <c r="K40" s="215">
        <f t="shared" si="14"/>
        <v>0.15344238139377847</v>
      </c>
      <c r="L40" s="52">
        <f t="shared" si="15"/>
        <v>-0.1733894840832475</v>
      </c>
      <c r="N40" s="27">
        <f t="shared" si="16"/>
        <v>2.2298935914914373</v>
      </c>
      <c r="O40" s="152">
        <f t="shared" si="17"/>
        <v>2.4223123334370484</v>
      </c>
      <c r="P40" s="52">
        <f t="shared" si="8"/>
        <v>8.6290548876331905E-2</v>
      </c>
    </row>
    <row r="41" spans="1:16" ht="20.100000000000001" customHeight="1" x14ac:dyDescent="0.25">
      <c r="A41" s="38" t="s">
        <v>172</v>
      </c>
      <c r="B41" s="19">
        <v>8528.43</v>
      </c>
      <c r="C41" s="140">
        <v>10290.379999999999</v>
      </c>
      <c r="D41" s="247">
        <f t="shared" si="11"/>
        <v>0.11760371889219241</v>
      </c>
      <c r="E41" s="215">
        <f t="shared" si="12"/>
        <v>0.15592099082691133</v>
      </c>
      <c r="F41" s="52">
        <f t="shared" si="18"/>
        <v>0.20659722832924687</v>
      </c>
      <c r="H41" s="19">
        <v>2303.4670000000001</v>
      </c>
      <c r="I41" s="140">
        <v>2413.5509999999999</v>
      </c>
      <c r="J41" s="247">
        <f t="shared" si="13"/>
        <v>0.1145348240824814</v>
      </c>
      <c r="K41" s="215">
        <f t="shared" si="14"/>
        <v>0.12926586413729751</v>
      </c>
      <c r="L41" s="52">
        <f t="shared" si="15"/>
        <v>4.7790569606597284E-2</v>
      </c>
      <c r="N41" s="27">
        <f t="shared" si="16"/>
        <v>2.7009273688123137</v>
      </c>
      <c r="O41" s="152">
        <f t="shared" si="17"/>
        <v>2.3454439972090437</v>
      </c>
      <c r="P41" s="52">
        <f t="shared" si="8"/>
        <v>-0.13161530210254696</v>
      </c>
    </row>
    <row r="42" spans="1:16" ht="20.100000000000001" customHeight="1" x14ac:dyDescent="0.25">
      <c r="A42" s="38" t="s">
        <v>174</v>
      </c>
      <c r="B42" s="19">
        <v>5406.72</v>
      </c>
      <c r="C42" s="140">
        <v>5532.27</v>
      </c>
      <c r="D42" s="247">
        <f t="shared" si="11"/>
        <v>7.4556557186820374E-2</v>
      </c>
      <c r="E42" s="215">
        <f t="shared" si="12"/>
        <v>8.3825574946891843E-2</v>
      </c>
      <c r="F42" s="52">
        <f t="shared" si="18"/>
        <v>2.3221102627840943E-2</v>
      </c>
      <c r="H42" s="19">
        <v>1644.4779999999998</v>
      </c>
      <c r="I42" s="140">
        <v>1668.6089999999999</v>
      </c>
      <c r="J42" s="247">
        <f t="shared" si="13"/>
        <v>8.1768047225122306E-2</v>
      </c>
      <c r="K42" s="215">
        <f t="shared" si="14"/>
        <v>8.9367982815474742E-2</v>
      </c>
      <c r="L42" s="52">
        <f t="shared" si="15"/>
        <v>1.4673957328708616E-2</v>
      </c>
      <c r="N42" s="27">
        <f t="shared" si="16"/>
        <v>3.0415445963541661</v>
      </c>
      <c r="O42" s="152">
        <f t="shared" si="17"/>
        <v>3.0161380409849841</v>
      </c>
      <c r="P42" s="52">
        <f t="shared" si="8"/>
        <v>-8.3531753569013271E-3</v>
      </c>
    </row>
    <row r="43" spans="1:16" ht="20.100000000000001" customHeight="1" x14ac:dyDescent="0.25">
      <c r="A43" s="38" t="s">
        <v>171</v>
      </c>
      <c r="B43" s="19">
        <v>2616.8200000000002</v>
      </c>
      <c r="C43" s="140">
        <v>2989.57</v>
      </c>
      <c r="D43" s="247">
        <f t="shared" si="11"/>
        <v>3.6084925791906239E-2</v>
      </c>
      <c r="E43" s="215">
        <f t="shared" si="12"/>
        <v>4.5298299629985418E-2</v>
      </c>
      <c r="F43" s="52">
        <f t="shared" si="18"/>
        <v>0.14244388226931923</v>
      </c>
      <c r="H43" s="19">
        <v>1089.0140000000001</v>
      </c>
      <c r="I43" s="140">
        <v>1099.749</v>
      </c>
      <c r="J43" s="247">
        <f t="shared" si="13"/>
        <v>5.4148823019109629E-2</v>
      </c>
      <c r="K43" s="215">
        <f t="shared" si="14"/>
        <v>5.8900766886272063E-2</v>
      </c>
      <c r="L43" s="52">
        <f t="shared" si="15"/>
        <v>9.8575408580605008E-3</v>
      </c>
      <c r="N43" s="27">
        <f t="shared" si="16"/>
        <v>4.1615930786221442</v>
      </c>
      <c r="O43" s="152">
        <f t="shared" si="17"/>
        <v>3.6786193332151447</v>
      </c>
      <c r="P43" s="52">
        <f t="shared" si="8"/>
        <v>-0.11605501457795259</v>
      </c>
    </row>
    <row r="44" spans="1:16" ht="20.100000000000001" customHeight="1" x14ac:dyDescent="0.25">
      <c r="A44" s="38" t="s">
        <v>173</v>
      </c>
      <c r="B44" s="19">
        <v>3134.87</v>
      </c>
      <c r="C44" s="140">
        <v>3079.85</v>
      </c>
      <c r="D44" s="247">
        <f t="shared" si="11"/>
        <v>4.3228632965688546E-2</v>
      </c>
      <c r="E44" s="215">
        <f t="shared" si="12"/>
        <v>4.6666232306121144E-2</v>
      </c>
      <c r="F44" s="52">
        <f t="shared" si="18"/>
        <v>-1.7550967025745878E-2</v>
      </c>
      <c r="H44" s="19">
        <v>1147.1839999999997</v>
      </c>
      <c r="I44" s="140">
        <v>1097.73</v>
      </c>
      <c r="J44" s="247">
        <f t="shared" si="13"/>
        <v>5.7041198172249612E-2</v>
      </c>
      <c r="K44" s="215">
        <f t="shared" si="14"/>
        <v>5.879263253166625E-2</v>
      </c>
      <c r="L44" s="52">
        <f t="shared" si="15"/>
        <v>-4.31090391776731E-2</v>
      </c>
      <c r="N44" s="27">
        <f t="shared" si="16"/>
        <v>3.6594308535920144</v>
      </c>
      <c r="O44" s="152">
        <f t="shared" si="17"/>
        <v>3.5642320242868974</v>
      </c>
      <c r="P44" s="52">
        <f t="shared" si="8"/>
        <v>-2.6014654495157875E-2</v>
      </c>
    </row>
    <row r="45" spans="1:16" ht="20.100000000000001" customHeight="1" x14ac:dyDescent="0.25">
      <c r="A45" s="38" t="s">
        <v>176</v>
      </c>
      <c r="B45" s="19">
        <v>2536.3599999999997</v>
      </c>
      <c r="C45" s="140">
        <v>2400.6799999999994</v>
      </c>
      <c r="D45" s="247">
        <f t="shared" si="11"/>
        <v>3.4975413815837277E-2</v>
      </c>
      <c r="E45" s="215">
        <f t="shared" si="12"/>
        <v>3.6375372363153684E-2</v>
      </c>
      <c r="F45" s="52">
        <f t="shared" si="18"/>
        <v>-5.3493983503919124E-2</v>
      </c>
      <c r="H45" s="19">
        <v>1155.8869999999999</v>
      </c>
      <c r="I45" s="140">
        <v>995.00400000000002</v>
      </c>
      <c r="J45" s="247">
        <f t="shared" si="13"/>
        <v>5.7473935682268149E-2</v>
      </c>
      <c r="K45" s="215">
        <f t="shared" si="14"/>
        <v>5.3290795131351106E-2</v>
      </c>
      <c r="L45" s="52">
        <f t="shared" si="15"/>
        <v>-0.13918575085626878</v>
      </c>
      <c r="N45" s="27">
        <f t="shared" si="16"/>
        <v>4.5572671071929856</v>
      </c>
      <c r="O45" s="152">
        <f t="shared" si="17"/>
        <v>4.1446756752253542</v>
      </c>
      <c r="P45" s="52">
        <f t="shared" si="8"/>
        <v>-9.0534836397106411E-2</v>
      </c>
    </row>
    <row r="46" spans="1:16" ht="20.100000000000001" customHeight="1" x14ac:dyDescent="0.25">
      <c r="A46" s="38" t="s">
        <v>169</v>
      </c>
      <c r="B46" s="19">
        <v>2961.28</v>
      </c>
      <c r="C46" s="140">
        <v>2847.4699999999993</v>
      </c>
      <c r="D46" s="247">
        <f t="shared" si="11"/>
        <v>4.0834894661862915E-2</v>
      </c>
      <c r="E46" s="215">
        <f t="shared" si="12"/>
        <v>4.3145184507268453E-2</v>
      </c>
      <c r="F46" s="52">
        <f t="shared" si="18"/>
        <v>-3.8432704776313234E-2</v>
      </c>
      <c r="H46" s="19">
        <v>992.52200000000005</v>
      </c>
      <c r="I46" s="140">
        <v>974.08500000000004</v>
      </c>
      <c r="J46" s="247">
        <f t="shared" si="13"/>
        <v>4.9350970805308952E-2</v>
      </c>
      <c r="K46" s="215">
        <f t="shared" si="14"/>
        <v>5.2170407531549765E-2</v>
      </c>
      <c r="L46" s="52">
        <f t="shared" si="15"/>
        <v>-1.8575910659914853E-2</v>
      </c>
      <c r="N46" s="27">
        <f t="shared" si="16"/>
        <v>3.3516654960017291</v>
      </c>
      <c r="O46" s="152">
        <f t="shared" si="17"/>
        <v>3.4208788854667489</v>
      </c>
      <c r="P46" s="52">
        <f t="shared" si="8"/>
        <v>2.0650446635437171E-2</v>
      </c>
    </row>
    <row r="47" spans="1:16" ht="20.100000000000001" customHeight="1" x14ac:dyDescent="0.25">
      <c r="A47" s="38" t="s">
        <v>178</v>
      </c>
      <c r="B47" s="19">
        <v>3413.2300000000005</v>
      </c>
      <c r="C47" s="140">
        <v>3283.1999999999994</v>
      </c>
      <c r="D47" s="247">
        <f t="shared" si="11"/>
        <v>4.7067108651228651E-2</v>
      </c>
      <c r="E47" s="215">
        <f t="shared" si="12"/>
        <v>4.9747414292078157E-2</v>
      </c>
      <c r="F47" s="52">
        <f t="shared" si="18"/>
        <v>-3.8095879855738139E-2</v>
      </c>
      <c r="H47" s="19">
        <v>992.62099999999998</v>
      </c>
      <c r="I47" s="140">
        <v>967.82200000000012</v>
      </c>
      <c r="J47" s="247">
        <f t="shared" si="13"/>
        <v>4.9355893362299855E-2</v>
      </c>
      <c r="K47" s="215">
        <f t="shared" si="14"/>
        <v>5.1834971442943439E-2</v>
      </c>
      <c r="L47" s="52">
        <f t="shared" si="15"/>
        <v>-2.4983352155555711E-2</v>
      </c>
      <c r="N47" s="27">
        <f t="shared" si="16"/>
        <v>2.9081573758580577</v>
      </c>
      <c r="O47" s="152">
        <f t="shared" si="17"/>
        <v>2.947800925925927</v>
      </c>
      <c r="P47" s="52">
        <f t="shared" si="8"/>
        <v>1.3631844822762538E-2</v>
      </c>
    </row>
    <row r="48" spans="1:16" ht="20.100000000000001" customHeight="1" x14ac:dyDescent="0.25">
      <c r="A48" s="38" t="s">
        <v>185</v>
      </c>
      <c r="B48" s="19">
        <v>1659.27</v>
      </c>
      <c r="C48" s="140">
        <v>3179.9700000000007</v>
      </c>
      <c r="D48" s="247">
        <f t="shared" si="11"/>
        <v>2.2880685266367676E-2</v>
      </c>
      <c r="E48" s="215">
        <f t="shared" si="12"/>
        <v>4.8183261764857405E-2</v>
      </c>
      <c r="F48" s="52">
        <f t="shared" si="18"/>
        <v>0.91648737095228672</v>
      </c>
      <c r="H48" s="19">
        <v>341.79199999999997</v>
      </c>
      <c r="I48" s="140">
        <v>701.19100000000003</v>
      </c>
      <c r="J48" s="247">
        <f t="shared" si="13"/>
        <v>1.6994854535706167E-2</v>
      </c>
      <c r="K48" s="215">
        <f t="shared" si="14"/>
        <v>3.7554648955127029E-2</v>
      </c>
      <c r="L48" s="52">
        <f t="shared" si="15"/>
        <v>1.0515137861623447</v>
      </c>
      <c r="N48" s="27">
        <f t="shared" si="16"/>
        <v>2.0598938087231131</v>
      </c>
      <c r="O48" s="152">
        <f t="shared" si="17"/>
        <v>2.2050239467667931</v>
      </c>
      <c r="P48" s="52">
        <f t="shared" si="8"/>
        <v>7.0455155226493593E-2</v>
      </c>
    </row>
    <row r="49" spans="1:16" ht="20.100000000000001" customHeight="1" x14ac:dyDescent="0.25">
      <c r="A49" s="38" t="s">
        <v>187</v>
      </c>
      <c r="B49" s="19">
        <v>1514.88</v>
      </c>
      <c r="C49" s="140">
        <v>1468.3999999999999</v>
      </c>
      <c r="D49" s="247">
        <f t="shared" si="11"/>
        <v>2.0889603558381136E-2</v>
      </c>
      <c r="E49" s="215">
        <f t="shared" si="12"/>
        <v>2.2249361338476964E-2</v>
      </c>
      <c r="F49" s="52">
        <f t="shared" si="18"/>
        <v>-3.068229826784976E-2</v>
      </c>
      <c r="H49" s="19">
        <v>459.61199999999997</v>
      </c>
      <c r="I49" s="140">
        <v>495.721</v>
      </c>
      <c r="J49" s="247">
        <f t="shared" si="13"/>
        <v>2.2853194582860285E-2</v>
      </c>
      <c r="K49" s="215">
        <f t="shared" si="14"/>
        <v>2.655001010378702E-2</v>
      </c>
      <c r="L49" s="52">
        <f t="shared" si="15"/>
        <v>7.8564093191648698E-2</v>
      </c>
      <c r="N49" s="27">
        <f t="shared" si="16"/>
        <v>3.0339828897338399</v>
      </c>
      <c r="O49" s="152">
        <f t="shared" si="17"/>
        <v>3.375926178153092</v>
      </c>
      <c r="P49" s="52">
        <f t="shared" si="8"/>
        <v>0.11270442215620061</v>
      </c>
    </row>
    <row r="50" spans="1:16" ht="20.100000000000001" customHeight="1" x14ac:dyDescent="0.25">
      <c r="A50" s="38" t="s">
        <v>175</v>
      </c>
      <c r="B50" s="19">
        <v>859.31000000000006</v>
      </c>
      <c r="C50" s="140">
        <v>1128.2199999999998</v>
      </c>
      <c r="D50" s="247">
        <f t="shared" si="11"/>
        <v>1.1849549293510044E-2</v>
      </c>
      <c r="E50" s="215">
        <f t="shared" si="12"/>
        <v>1.7094915860321764E-2</v>
      </c>
      <c r="F50" s="52">
        <f t="shared" si="18"/>
        <v>0.31293712397155826</v>
      </c>
      <c r="H50" s="19">
        <v>370.66500000000002</v>
      </c>
      <c r="I50" s="140">
        <v>382.23899999999992</v>
      </c>
      <c r="J50" s="247">
        <f t="shared" si="13"/>
        <v>1.8430500879123932E-2</v>
      </c>
      <c r="K50" s="215">
        <f t="shared" si="14"/>
        <v>2.0472098846047362E-2</v>
      </c>
      <c r="L50" s="52">
        <f t="shared" si="15"/>
        <v>3.1224960543887063E-2</v>
      </c>
      <c r="N50" s="27">
        <f t="shared" si="16"/>
        <v>4.3135189861633174</v>
      </c>
      <c r="O50" s="152">
        <f t="shared" si="17"/>
        <v>3.3879828402261971</v>
      </c>
      <c r="P50" s="52">
        <f t="shared" si="8"/>
        <v>-0.21456637814879387</v>
      </c>
    </row>
    <row r="51" spans="1:16" ht="20.100000000000001" customHeight="1" x14ac:dyDescent="0.25">
      <c r="A51" s="38" t="s">
        <v>184</v>
      </c>
      <c r="B51" s="19">
        <v>1298.6199999999999</v>
      </c>
      <c r="C51" s="140">
        <v>540.75</v>
      </c>
      <c r="D51" s="247">
        <f t="shared" si="11"/>
        <v>1.7907462619471449E-2</v>
      </c>
      <c r="E51" s="215">
        <f t="shared" si="12"/>
        <v>8.1935045926051619E-3</v>
      </c>
      <c r="F51" s="52">
        <f t="shared" si="18"/>
        <v>-0.58359643313671428</v>
      </c>
      <c r="H51" s="19">
        <v>382.40200000000004</v>
      </c>
      <c r="I51" s="140">
        <v>178.47699999999998</v>
      </c>
      <c r="J51" s="247">
        <f t="shared" si="13"/>
        <v>1.9014097357934391E-2</v>
      </c>
      <c r="K51" s="215">
        <f t="shared" si="14"/>
        <v>9.5589376953842901E-3</v>
      </c>
      <c r="L51" s="52">
        <f t="shared" si="15"/>
        <v>-0.53327388455081315</v>
      </c>
      <c r="N51" s="27">
        <f t="shared" si="16"/>
        <v>2.9446797369515338</v>
      </c>
      <c r="O51" s="152">
        <f t="shared" si="17"/>
        <v>3.3005455386037905</v>
      </c>
      <c r="P51" s="52">
        <f t="shared" si="8"/>
        <v>0.12085042634234483</v>
      </c>
    </row>
    <row r="52" spans="1:16" ht="20.100000000000001" customHeight="1" x14ac:dyDescent="0.25">
      <c r="A52" s="38" t="s">
        <v>189</v>
      </c>
      <c r="B52" s="19">
        <v>1682.9400000000003</v>
      </c>
      <c r="C52" s="140">
        <v>555.87</v>
      </c>
      <c r="D52" s="247">
        <f t="shared" si="11"/>
        <v>2.3207085321967386E-2</v>
      </c>
      <c r="E52" s="215">
        <f t="shared" si="12"/>
        <v>8.4226045268449967E-3</v>
      </c>
      <c r="F52" s="52">
        <f t="shared" si="18"/>
        <v>-0.66970301971549784</v>
      </c>
      <c r="H52" s="19">
        <v>274.76800000000003</v>
      </c>
      <c r="I52" s="140">
        <v>162.81400000000002</v>
      </c>
      <c r="J52" s="247">
        <f t="shared" si="13"/>
        <v>1.3662233730066569E-2</v>
      </c>
      <c r="K52" s="215">
        <f t="shared" si="14"/>
        <v>8.7200529028182792E-3</v>
      </c>
      <c r="L52" s="52">
        <f t="shared" si="15"/>
        <v>-0.40744919350142667</v>
      </c>
      <c r="N52" s="27">
        <f t="shared" si="16"/>
        <v>1.6326666428987366</v>
      </c>
      <c r="O52" s="152">
        <f t="shared" si="17"/>
        <v>2.9289941892888627</v>
      </c>
      <c r="P52" s="52">
        <f t="shared" si="8"/>
        <v>0.79399401710599449</v>
      </c>
    </row>
    <row r="53" spans="1:16" ht="20.100000000000001" customHeight="1" x14ac:dyDescent="0.25">
      <c r="A53" s="38" t="s">
        <v>191</v>
      </c>
      <c r="B53" s="19">
        <v>368.08</v>
      </c>
      <c r="C53" s="140">
        <v>592.05000000000007</v>
      </c>
      <c r="D53" s="247">
        <f t="shared" si="11"/>
        <v>5.0756794450840517E-3</v>
      </c>
      <c r="E53" s="215">
        <f t="shared" si="12"/>
        <v>8.9708079409188853E-3</v>
      </c>
      <c r="F53" s="52">
        <f t="shared" si="18"/>
        <v>0.60848185177135428</v>
      </c>
      <c r="H53" s="19">
        <v>105.16200000000001</v>
      </c>
      <c r="I53" s="140">
        <v>144.41999999999999</v>
      </c>
      <c r="J53" s="247">
        <f t="shared" si="13"/>
        <v>5.2289488714888947E-3</v>
      </c>
      <c r="K53" s="215">
        <f t="shared" si="14"/>
        <v>7.7349001942401494E-3</v>
      </c>
      <c r="L53" s="52">
        <f t="shared" si="15"/>
        <v>0.37330975067039407</v>
      </c>
      <c r="N53" s="27">
        <f t="shared" si="16"/>
        <v>2.8570419474027386</v>
      </c>
      <c r="O53" s="152">
        <f t="shared" si="17"/>
        <v>2.4393210032936401</v>
      </c>
      <c r="P53" s="52">
        <f t="shared" si="8"/>
        <v>-0.14620749425427149</v>
      </c>
    </row>
    <row r="54" spans="1:16" ht="20.100000000000001" customHeight="1" x14ac:dyDescent="0.25">
      <c r="A54" s="38" t="s">
        <v>194</v>
      </c>
      <c r="B54" s="19">
        <v>172.55</v>
      </c>
      <c r="C54" s="140">
        <v>160.17000000000002</v>
      </c>
      <c r="D54" s="247">
        <f t="shared" si="11"/>
        <v>2.3793971100012313E-3</v>
      </c>
      <c r="E54" s="215">
        <f t="shared" si="12"/>
        <v>2.4269137875128411E-3</v>
      </c>
      <c r="F54" s="52">
        <f>(C54-B54)/B54</f>
        <v>-7.1747319617502137E-2</v>
      </c>
      <c r="H54" s="19">
        <v>47.982999999999997</v>
      </c>
      <c r="I54" s="140">
        <v>114.61399999999999</v>
      </c>
      <c r="J54" s="247">
        <f t="shared" si="13"/>
        <v>2.3858490110558149E-3</v>
      </c>
      <c r="K54" s="215">
        <f t="shared" si="14"/>
        <v>6.1385393357058617E-3</v>
      </c>
      <c r="L54" s="52">
        <f t="shared" si="15"/>
        <v>1.3886376424983848</v>
      </c>
      <c r="N54" s="27">
        <f t="shared" si="16"/>
        <v>2.7808171544479858</v>
      </c>
      <c r="O54" s="152">
        <f t="shared" si="17"/>
        <v>7.1557719922582237</v>
      </c>
      <c r="P54" s="52">
        <f t="shared" si="8"/>
        <v>1.5732623163707076</v>
      </c>
    </row>
    <row r="55" spans="1:16" ht="20.100000000000001" customHeight="1" x14ac:dyDescent="0.25">
      <c r="A55" s="38" t="s">
        <v>190</v>
      </c>
      <c r="B55" s="19">
        <v>330.65999999999997</v>
      </c>
      <c r="C55" s="140">
        <v>208.40000000000003</v>
      </c>
      <c r="D55" s="247">
        <f t="shared" si="11"/>
        <v>4.5596722595943606E-3</v>
      </c>
      <c r="E55" s="215">
        <f t="shared" si="12"/>
        <v>3.1577001518241629E-3</v>
      </c>
      <c r="F55" s="52">
        <f>(C55-B55)/B55</f>
        <v>-0.36974535776930972</v>
      </c>
      <c r="H55" s="19">
        <v>135.81100000000001</v>
      </c>
      <c r="I55" s="140">
        <v>85.906999999999996</v>
      </c>
      <c r="J55" s="247">
        <f t="shared" si="13"/>
        <v>6.7529029039555943E-3</v>
      </c>
      <c r="K55" s="215">
        <f t="shared" si="14"/>
        <v>4.6010391288366474E-3</v>
      </c>
      <c r="L55" s="52">
        <f t="shared" si="15"/>
        <v>-0.36745182643526669</v>
      </c>
      <c r="N55" s="27">
        <f t="shared" ref="N55:N56" si="19">(H55/B55)*10</f>
        <v>4.1072703078691113</v>
      </c>
      <c r="O55" s="152">
        <f t="shared" ref="O55:O56" si="20">(I55/C55)*10</f>
        <v>4.1222168905950083</v>
      </c>
      <c r="P55" s="52">
        <f t="shared" ref="P55:P56" si="21">(O55-N55)/N55</f>
        <v>3.6390550427764312E-3</v>
      </c>
    </row>
    <row r="56" spans="1:16" ht="20.100000000000001" customHeight="1" x14ac:dyDescent="0.25">
      <c r="A56" s="38" t="s">
        <v>188</v>
      </c>
      <c r="B56" s="19">
        <v>131.49</v>
      </c>
      <c r="C56" s="140">
        <v>260.3</v>
      </c>
      <c r="D56" s="247">
        <f t="shared" si="11"/>
        <v>1.8131957461261193E-3</v>
      </c>
      <c r="E56" s="215">
        <f t="shared" si="12"/>
        <v>3.9440947673696231E-3</v>
      </c>
      <c r="F56" s="52">
        <f t="shared" si="18"/>
        <v>0.97961822191801651</v>
      </c>
      <c r="H56" s="19">
        <v>48.314999999999998</v>
      </c>
      <c r="I56" s="140">
        <v>75.158000000000001</v>
      </c>
      <c r="J56" s="247">
        <f t="shared" si="13"/>
        <v>2.4023569799546023E-3</v>
      </c>
      <c r="K56" s="215">
        <f t="shared" si="14"/>
        <v>4.0253401800214739E-3</v>
      </c>
      <c r="L56" s="52">
        <f t="shared" si="15"/>
        <v>0.55558315223015642</v>
      </c>
      <c r="N56" s="27">
        <f t="shared" si="19"/>
        <v>3.6744239105635406</v>
      </c>
      <c r="O56" s="152">
        <f t="shared" si="20"/>
        <v>2.8873607376104493</v>
      </c>
      <c r="P56" s="52">
        <f t="shared" si="21"/>
        <v>-0.21420042763448613</v>
      </c>
    </row>
    <row r="57" spans="1:16" ht="20.100000000000001" customHeight="1" x14ac:dyDescent="0.25">
      <c r="A57" s="38" t="s">
        <v>193</v>
      </c>
      <c r="B57" s="19">
        <v>246.38</v>
      </c>
      <c r="C57" s="140">
        <v>162.53</v>
      </c>
      <c r="D57" s="247">
        <f t="shared" si="11"/>
        <v>3.3974839754396017E-3</v>
      </c>
      <c r="E57" s="215">
        <f t="shared" si="12"/>
        <v>2.4626727719576831E-3</v>
      </c>
      <c r="F57" s="52">
        <f t="shared" ref="F57:F58" si="22">(C57-B57)/B57</f>
        <v>-0.34032794869713451</v>
      </c>
      <c r="H57" s="19">
        <v>116.29799999999999</v>
      </c>
      <c r="I57" s="140">
        <v>73.073999999999998</v>
      </c>
      <c r="J57" s="247">
        <f t="shared" si="13"/>
        <v>5.7826619487687126E-3</v>
      </c>
      <c r="K57" s="215">
        <f t="shared" si="14"/>
        <v>3.9137245311861562E-3</v>
      </c>
      <c r="L57" s="52">
        <f t="shared" si="15"/>
        <v>-0.37166589279265333</v>
      </c>
      <c r="N57" s="27">
        <f t="shared" si="16"/>
        <v>4.7202695023946744</v>
      </c>
      <c r="O57" s="152">
        <f t="shared" si="17"/>
        <v>4.4960315018765771</v>
      </c>
      <c r="P57" s="52">
        <f t="shared" ref="P57:P58" si="23">(O57-N57)/N57</f>
        <v>-4.7505338499070335E-2</v>
      </c>
    </row>
    <row r="58" spans="1:16" ht="20.100000000000001" customHeight="1" x14ac:dyDescent="0.25">
      <c r="A58" s="38" t="s">
        <v>196</v>
      </c>
      <c r="B58" s="19">
        <v>13.869999999999997</v>
      </c>
      <c r="C58" s="140">
        <v>78.289999999999992</v>
      </c>
      <c r="D58" s="247">
        <f t="shared" si="11"/>
        <v>1.9126188302357039E-4</v>
      </c>
      <c r="E58" s="215">
        <f t="shared" si="12"/>
        <v>1.1862588526214666E-3</v>
      </c>
      <c r="F58" s="52">
        <f t="shared" si="22"/>
        <v>4.6445565969718814</v>
      </c>
      <c r="H58" s="19">
        <v>7.4310000000000009</v>
      </c>
      <c r="I58" s="140">
        <v>27.138999999999999</v>
      </c>
      <c r="J58" s="247">
        <f t="shared" si="13"/>
        <v>3.6949011110509478E-4</v>
      </c>
      <c r="K58" s="215">
        <f t="shared" si="14"/>
        <v>1.4535206783789186E-3</v>
      </c>
      <c r="L58" s="52">
        <f t="shared" si="15"/>
        <v>2.6521329565334404</v>
      </c>
      <c r="N58" s="27">
        <f t="shared" si="16"/>
        <v>5.3576063446286968</v>
      </c>
      <c r="O58" s="152">
        <f t="shared" si="17"/>
        <v>3.4664708136415894</v>
      </c>
      <c r="P58" s="52">
        <f t="shared" si="23"/>
        <v>-0.35298142665578214</v>
      </c>
    </row>
    <row r="59" spans="1:16" ht="20.100000000000001" customHeight="1" x14ac:dyDescent="0.25">
      <c r="A59" s="38" t="s">
        <v>192</v>
      </c>
      <c r="B59" s="19">
        <v>56.230000000000004</v>
      </c>
      <c r="C59" s="140">
        <v>26.03</v>
      </c>
      <c r="D59" s="247">
        <f t="shared" si="11"/>
        <v>7.7538973917919E-4</v>
      </c>
      <c r="E59" s="215">
        <f t="shared" si="12"/>
        <v>3.9440947673696232E-4</v>
      </c>
      <c r="F59" s="52">
        <f t="shared" ref="F59:F60" si="24">(C59-B59)/B59</f>
        <v>-0.53707985061355146</v>
      </c>
      <c r="H59" s="19">
        <v>26.941000000000003</v>
      </c>
      <c r="I59" s="140">
        <v>23.018000000000001</v>
      </c>
      <c r="J59" s="247">
        <f t="shared" si="13"/>
        <v>1.3395818978983122E-3</v>
      </c>
      <c r="K59" s="215">
        <f t="shared" si="14"/>
        <v>1.2328066242280832E-3</v>
      </c>
      <c r="L59" s="52">
        <f t="shared" si="15"/>
        <v>-0.14561449092461309</v>
      </c>
      <c r="N59" s="27">
        <f t="shared" si="16"/>
        <v>4.7912146540992353</v>
      </c>
      <c r="O59" s="152">
        <f t="shared" si="17"/>
        <v>8.8428736073761041</v>
      </c>
      <c r="P59" s="52">
        <f t="shared" ref="P59" si="25">(O59-N59)/N59</f>
        <v>0.84564337976600101</v>
      </c>
    </row>
    <row r="60" spans="1:16" ht="20.100000000000001" customHeight="1" x14ac:dyDescent="0.25">
      <c r="A60" s="38" t="s">
        <v>213</v>
      </c>
      <c r="B60" s="19">
        <v>80.48</v>
      </c>
      <c r="C60" s="140">
        <v>40.789999999999992</v>
      </c>
      <c r="D60" s="247">
        <f t="shared" si="11"/>
        <v>1.109787768257891E-3</v>
      </c>
      <c r="E60" s="215">
        <f t="shared" si="12"/>
        <v>6.1805465063775216E-4</v>
      </c>
      <c r="F60" s="52">
        <f t="shared" si="24"/>
        <v>-0.49316600397614324</v>
      </c>
      <c r="H60" s="19">
        <v>19.882999999999999</v>
      </c>
      <c r="I60" s="140">
        <v>22.033000000000001</v>
      </c>
      <c r="J60" s="247">
        <f t="shared" si="13"/>
        <v>9.8863839040540941E-4</v>
      </c>
      <c r="K60" s="215">
        <f t="shared" si="14"/>
        <v>1.18005162705784E-3</v>
      </c>
      <c r="L60" s="52">
        <f t="shared" si="15"/>
        <v>0.10813257556706746</v>
      </c>
      <c r="N60" s="27">
        <f t="shared" ref="N60" si="26">(H60/B60)*10</f>
        <v>2.4705516898608346</v>
      </c>
      <c r="O60" s="152">
        <f t="shared" ref="O60" si="27">(I60/C60)*10</f>
        <v>5.4015690120127493</v>
      </c>
      <c r="P60" s="52">
        <f t="shared" ref="P60" si="28">(O60-N60)/N60</f>
        <v>1.1863817033988138</v>
      </c>
    </row>
    <row r="61" spans="1:16" ht="20.100000000000001" customHeight="1" thickBot="1" x14ac:dyDescent="0.3">
      <c r="A61" s="8" t="s">
        <v>17</v>
      </c>
      <c r="B61" s="19">
        <f>B62-SUM(B39:B60)</f>
        <v>97.049999999988358</v>
      </c>
      <c r="C61" s="140">
        <f>C62-SUM(C39:C60)</f>
        <v>32.170000000012806</v>
      </c>
      <c r="D61" s="247">
        <f t="shared" si="11"/>
        <v>1.3382815967869705E-3</v>
      </c>
      <c r="E61" s="215">
        <f t="shared" si="12"/>
        <v>4.8744344474195653E-4</v>
      </c>
      <c r="F61" s="52">
        <f t="shared" si="18"/>
        <v>-0.66852138073140999</v>
      </c>
      <c r="H61" s="19">
        <f>H62-SUM(H39:H60)</f>
        <v>43.266999999996187</v>
      </c>
      <c r="I61" s="140">
        <f>I62-SUM(I39:I60)</f>
        <v>19.418000000001484</v>
      </c>
      <c r="J61" s="247">
        <f t="shared" si="13"/>
        <v>2.1513562962162192E-3</v>
      </c>
      <c r="K61" s="215">
        <f t="shared" si="14"/>
        <v>1.0399964822861564E-3</v>
      </c>
      <c r="L61" s="52">
        <f t="shared" si="15"/>
        <v>-0.55120530658462119</v>
      </c>
      <c r="N61" s="27">
        <f t="shared" si="16"/>
        <v>4.4582174137044177</v>
      </c>
      <c r="O61" s="152">
        <f t="shared" si="17"/>
        <v>6.0360584395380021</v>
      </c>
      <c r="P61" s="52">
        <f t="shared" si="8"/>
        <v>0.3539174695660538</v>
      </c>
    </row>
    <row r="62" spans="1:16" ht="26.25" customHeight="1" thickBot="1" x14ac:dyDescent="0.3">
      <c r="A62" s="12" t="s">
        <v>18</v>
      </c>
      <c r="B62" s="17">
        <v>72518.37000000001</v>
      </c>
      <c r="C62" s="145">
        <v>65997.400000000009</v>
      </c>
      <c r="D62" s="253">
        <f>SUM(D39:D61)</f>
        <v>0.99999999999999978</v>
      </c>
      <c r="E62" s="254">
        <f>SUM(E39:E61)</f>
        <v>1</v>
      </c>
      <c r="F62" s="57">
        <f t="shared" si="18"/>
        <v>-8.9921629512632453E-2</v>
      </c>
      <c r="G62" s="1"/>
      <c r="H62" s="17">
        <v>20111.498999999996</v>
      </c>
      <c r="I62" s="145">
        <v>18671.217000000001</v>
      </c>
      <c r="J62" s="253">
        <f>SUM(J39:J61)</f>
        <v>0.99999999999999989</v>
      </c>
      <c r="K62" s="254">
        <f>SUM(K39:K61)</f>
        <v>1.0000000000000002</v>
      </c>
      <c r="L62" s="57">
        <f t="shared" si="15"/>
        <v>-7.161485078760145E-2</v>
      </c>
      <c r="M62" s="1"/>
      <c r="N62" s="29">
        <f t="shared" si="16"/>
        <v>2.7732971659456762</v>
      </c>
      <c r="O62" s="146">
        <f t="shared" si="17"/>
        <v>2.8290837214799369</v>
      </c>
      <c r="P62" s="57">
        <f t="shared" si="8"/>
        <v>2.0115606873754497E-2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L37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162</v>
      </c>
      <c r="B68" s="39">
        <v>23499.139999999996</v>
      </c>
      <c r="C68" s="147">
        <v>22164.440000000002</v>
      </c>
      <c r="D68" s="247">
        <f>B68/$B$96</f>
        <v>0.24073036372513437</v>
      </c>
      <c r="E68" s="246">
        <f>C68/$C$96</f>
        <v>0.23177883693337711</v>
      </c>
      <c r="F68" s="61">
        <f t="shared" ref="F68:F75" si="29">(C68-B68)/B68</f>
        <v>-5.6797823239488496E-2</v>
      </c>
      <c r="H68" s="19">
        <v>7757.4290000000001</v>
      </c>
      <c r="I68" s="147">
        <v>8415.4309999999987</v>
      </c>
      <c r="J68" s="245">
        <f>H68/$H$96</f>
        <v>0.20825848353361678</v>
      </c>
      <c r="K68" s="246">
        <f>I68/$I$96</f>
        <v>0.21951772898980548</v>
      </c>
      <c r="L68" s="61">
        <f t="shared" ref="L68:L96" si="30">(I68-H68)/H68</f>
        <v>8.482217497575531E-2</v>
      </c>
      <c r="N68" s="41">
        <f t="shared" ref="N68:N96" si="31">(H68/B68)*10</f>
        <v>3.3011544252257745</v>
      </c>
      <c r="O68" s="149">
        <f t="shared" ref="O68:O96" si="32">(I68/C68)*10</f>
        <v>3.796816432086711</v>
      </c>
      <c r="P68" s="61">
        <f t="shared" si="8"/>
        <v>0.15014808246270905</v>
      </c>
    </row>
    <row r="69" spans="1:16" ht="20.100000000000001" customHeight="1" x14ac:dyDescent="0.25">
      <c r="A69" s="38" t="s">
        <v>164</v>
      </c>
      <c r="B69" s="19">
        <v>15629.000000000005</v>
      </c>
      <c r="C69" s="140">
        <v>14121.510000000002</v>
      </c>
      <c r="D69" s="247">
        <f t="shared" ref="D69:D95" si="33">B69/$B$96</f>
        <v>0.16010691687696346</v>
      </c>
      <c r="E69" s="215">
        <f t="shared" ref="E69:E95" si="34">C69/$C$96</f>
        <v>0.1476719990914751</v>
      </c>
      <c r="F69" s="52">
        <f t="shared" si="29"/>
        <v>-9.6454667605093275E-2</v>
      </c>
      <c r="H69" s="19">
        <v>6395.9350000000004</v>
      </c>
      <c r="I69" s="140">
        <v>6694.2870000000012</v>
      </c>
      <c r="J69" s="214">
        <f t="shared" ref="J69:J96" si="35">H69/$H$96</f>
        <v>0.17170736901099362</v>
      </c>
      <c r="K69" s="215">
        <f t="shared" ref="K69:K96" si="36">I69/$I$96</f>
        <v>0.17462144000063437</v>
      </c>
      <c r="L69" s="52">
        <f t="shared" si="30"/>
        <v>4.6647128215030448E-2</v>
      </c>
      <c r="N69" s="40">
        <f t="shared" si="31"/>
        <v>4.0923507582058978</v>
      </c>
      <c r="O69" s="143">
        <f t="shared" si="32"/>
        <v>4.7404895085582215</v>
      </c>
      <c r="P69" s="52">
        <f t="shared" si="8"/>
        <v>0.1583781031116869</v>
      </c>
    </row>
    <row r="70" spans="1:16" ht="20.100000000000001" customHeight="1" x14ac:dyDescent="0.25">
      <c r="A70" s="38" t="s">
        <v>167</v>
      </c>
      <c r="B70" s="19">
        <v>19593.43</v>
      </c>
      <c r="C70" s="140">
        <v>15806.82</v>
      </c>
      <c r="D70" s="247">
        <f t="shared" si="33"/>
        <v>0.20071941060493961</v>
      </c>
      <c r="E70" s="215">
        <f t="shared" si="34"/>
        <v>0.1652956878321872</v>
      </c>
      <c r="F70" s="52">
        <f t="shared" si="29"/>
        <v>-0.19325916901736961</v>
      </c>
      <c r="H70" s="19">
        <v>7724.1970000000001</v>
      </c>
      <c r="I70" s="140">
        <v>6392.3069999999998</v>
      </c>
      <c r="J70" s="214">
        <f t="shared" si="35"/>
        <v>0.20736632636082292</v>
      </c>
      <c r="K70" s="215">
        <f t="shared" si="36"/>
        <v>0.16674424823228148</v>
      </c>
      <c r="L70" s="52">
        <f t="shared" si="30"/>
        <v>-0.17243086886572162</v>
      </c>
      <c r="N70" s="40">
        <f t="shared" si="31"/>
        <v>3.9422382911006393</v>
      </c>
      <c r="O70" s="143">
        <f t="shared" si="32"/>
        <v>4.0440183414500828</v>
      </c>
      <c r="P70" s="52">
        <f t="shared" si="8"/>
        <v>2.5817833127745143E-2</v>
      </c>
    </row>
    <row r="71" spans="1:16" ht="20.100000000000001" customHeight="1" x14ac:dyDescent="0.25">
      <c r="A71" s="38" t="s">
        <v>170</v>
      </c>
      <c r="B71" s="19">
        <v>9807.5499999999993</v>
      </c>
      <c r="C71" s="140">
        <v>9232.0599999999977</v>
      </c>
      <c r="D71" s="247">
        <f t="shared" si="33"/>
        <v>0.10047070142790085</v>
      </c>
      <c r="E71" s="215">
        <f t="shared" si="34"/>
        <v>9.6541853947095108E-2</v>
      </c>
      <c r="F71" s="52">
        <f t="shared" si="29"/>
        <v>-5.8678263174799176E-2</v>
      </c>
      <c r="H71" s="19">
        <v>4429.1570000000011</v>
      </c>
      <c r="I71" s="140">
        <v>4483.6369999999997</v>
      </c>
      <c r="J71" s="214">
        <f t="shared" si="35"/>
        <v>0.11890660167850763</v>
      </c>
      <c r="K71" s="215">
        <f t="shared" si="36"/>
        <v>0.11695631653977849</v>
      </c>
      <c r="L71" s="52">
        <f t="shared" si="30"/>
        <v>1.2300309065584859E-2</v>
      </c>
      <c r="N71" s="40">
        <f t="shared" si="31"/>
        <v>4.5160687429582325</v>
      </c>
      <c r="O71" s="143">
        <f t="shared" si="32"/>
        <v>4.8565943028966458</v>
      </c>
      <c r="P71" s="52">
        <f t="shared" si="8"/>
        <v>7.5403094886317759E-2</v>
      </c>
    </row>
    <row r="72" spans="1:16" ht="20.100000000000001" customHeight="1" x14ac:dyDescent="0.25">
      <c r="A72" s="38" t="s">
        <v>165</v>
      </c>
      <c r="B72" s="19">
        <v>10418.49</v>
      </c>
      <c r="C72" s="140">
        <v>10525.2</v>
      </c>
      <c r="D72" s="247">
        <f t="shared" si="33"/>
        <v>0.10672930529230754</v>
      </c>
      <c r="E72" s="215">
        <f t="shared" si="34"/>
        <v>0.11006452743634311</v>
      </c>
      <c r="F72" s="52">
        <f t="shared" si="29"/>
        <v>1.0242367176049596E-2</v>
      </c>
      <c r="H72" s="19">
        <v>3590.8879999999999</v>
      </c>
      <c r="I72" s="140">
        <v>3798.3039999999996</v>
      </c>
      <c r="J72" s="214">
        <f t="shared" si="35"/>
        <v>9.6402157134672081E-2</v>
      </c>
      <c r="K72" s="215">
        <f t="shared" si="36"/>
        <v>9.9079306584878929E-2</v>
      </c>
      <c r="L72" s="52">
        <f t="shared" si="30"/>
        <v>5.7761756980445986E-2</v>
      </c>
      <c r="N72" s="40">
        <f t="shared" si="31"/>
        <v>3.4466491785277902</v>
      </c>
      <c r="O72" s="143">
        <f t="shared" si="32"/>
        <v>3.608771329760954</v>
      </c>
      <c r="P72" s="52">
        <f t="shared" ref="P72:P75" si="37">(O72-N72)/N72</f>
        <v>4.7037613297914206E-2</v>
      </c>
    </row>
    <row r="73" spans="1:16" ht="20.100000000000001" customHeight="1" x14ac:dyDescent="0.25">
      <c r="A73" s="38" t="s">
        <v>166</v>
      </c>
      <c r="B73" s="19">
        <v>3202.16</v>
      </c>
      <c r="C73" s="140">
        <v>2824.7000000000003</v>
      </c>
      <c r="D73" s="247">
        <f t="shared" si="33"/>
        <v>3.2803632026792318E-2</v>
      </c>
      <c r="E73" s="215">
        <f t="shared" si="34"/>
        <v>2.9538561799247368E-2</v>
      </c>
      <c r="F73" s="52">
        <f t="shared" si="29"/>
        <v>-0.11787668323881367</v>
      </c>
      <c r="H73" s="19">
        <v>1529.1950000000002</v>
      </c>
      <c r="I73" s="140">
        <v>1220.8740000000003</v>
      </c>
      <c r="J73" s="214">
        <f t="shared" si="35"/>
        <v>4.1053270578072856E-2</v>
      </c>
      <c r="K73" s="215">
        <f t="shared" si="36"/>
        <v>3.1846674028068185E-2</v>
      </c>
      <c r="L73" s="52">
        <f t="shared" si="30"/>
        <v>-0.20162307619368353</v>
      </c>
      <c r="N73" s="40">
        <f t="shared" si="31"/>
        <v>4.7755109051390319</v>
      </c>
      <c r="O73" s="143">
        <f t="shared" si="32"/>
        <v>4.3221368640917621</v>
      </c>
      <c r="P73" s="52">
        <f t="shared" si="37"/>
        <v>-9.4937285256617043E-2</v>
      </c>
    </row>
    <row r="74" spans="1:16" ht="20.100000000000001" customHeight="1" x14ac:dyDescent="0.25">
      <c r="A74" s="38" t="s">
        <v>180</v>
      </c>
      <c r="B74" s="19">
        <v>1370.1</v>
      </c>
      <c r="C74" s="140">
        <v>4259.5800000000008</v>
      </c>
      <c r="D74" s="247">
        <f t="shared" si="33"/>
        <v>1.4035606040893694E-2</v>
      </c>
      <c r="E74" s="215">
        <f t="shared" si="34"/>
        <v>4.4543444283937451E-2</v>
      </c>
      <c r="F74" s="52">
        <f t="shared" si="29"/>
        <v>2.1089555506897315</v>
      </c>
      <c r="H74" s="19">
        <v>324.44100000000003</v>
      </c>
      <c r="I74" s="140">
        <v>839.78899999999999</v>
      </c>
      <c r="J74" s="214">
        <f t="shared" si="35"/>
        <v>8.7100495094612103E-3</v>
      </c>
      <c r="K74" s="215">
        <f t="shared" si="36"/>
        <v>2.1906016947987546E-2</v>
      </c>
      <c r="L74" s="52">
        <f t="shared" si="30"/>
        <v>1.58841823320727</v>
      </c>
      <c r="N74" s="40">
        <f t="shared" si="31"/>
        <v>2.3680096343332608</v>
      </c>
      <c r="O74" s="143">
        <f t="shared" si="32"/>
        <v>1.9715300569539715</v>
      </c>
      <c r="P74" s="52">
        <f t="shared" si="37"/>
        <v>-0.16743157275663809</v>
      </c>
    </row>
    <row r="75" spans="1:16" ht="20.100000000000001" customHeight="1" x14ac:dyDescent="0.25">
      <c r="A75" s="38" t="s">
        <v>198</v>
      </c>
      <c r="B75" s="19">
        <v>1996.8999999999999</v>
      </c>
      <c r="C75" s="140">
        <v>3149.1099999999992</v>
      </c>
      <c r="D75" s="247">
        <f t="shared" si="33"/>
        <v>2.0456683237034243E-2</v>
      </c>
      <c r="E75" s="215">
        <f t="shared" si="34"/>
        <v>3.293099456495481E-2</v>
      </c>
      <c r="F75" s="52">
        <f t="shared" si="29"/>
        <v>0.57699934899093563</v>
      </c>
      <c r="H75" s="19">
        <v>478.82100000000003</v>
      </c>
      <c r="I75" s="140">
        <v>770.60399999999981</v>
      </c>
      <c r="J75" s="214">
        <f t="shared" si="35"/>
        <v>1.2854585629343166E-2</v>
      </c>
      <c r="K75" s="215">
        <f t="shared" si="36"/>
        <v>2.010131626418897E-2</v>
      </c>
      <c r="L75" s="52">
        <f t="shared" si="30"/>
        <v>0.60937803479797203</v>
      </c>
      <c r="N75" s="40">
        <f t="shared" si="31"/>
        <v>2.3978216235164505</v>
      </c>
      <c r="O75" s="143">
        <f t="shared" si="32"/>
        <v>2.4470532944228687</v>
      </c>
      <c r="P75" s="52">
        <f t="shared" si="37"/>
        <v>2.0531832069400999E-2</v>
      </c>
    </row>
    <row r="76" spans="1:16" ht="20.100000000000001" customHeight="1" x14ac:dyDescent="0.25">
      <c r="A76" s="38" t="s">
        <v>177</v>
      </c>
      <c r="B76" s="19">
        <v>2131.19</v>
      </c>
      <c r="C76" s="140">
        <v>2074.38</v>
      </c>
      <c r="D76" s="247">
        <f t="shared" si="33"/>
        <v>2.1832379562289055E-2</v>
      </c>
      <c r="E76" s="215">
        <f t="shared" si="34"/>
        <v>2.1692286552597709E-2</v>
      </c>
      <c r="F76" s="52">
        <f t="shared" ref="F76:F81" si="38">(C76-B76)/B76</f>
        <v>-2.6656468921119159E-2</v>
      </c>
      <c r="H76" s="19">
        <v>785.42100000000005</v>
      </c>
      <c r="I76" s="140">
        <v>748.45499999999993</v>
      </c>
      <c r="J76" s="214">
        <f t="shared" si="35"/>
        <v>2.1085669800581717E-2</v>
      </c>
      <c r="K76" s="215">
        <f t="shared" si="36"/>
        <v>1.9523556410962775E-2</v>
      </c>
      <c r="L76" s="52">
        <f t="shared" si="30"/>
        <v>-4.706520452088768E-2</v>
      </c>
      <c r="N76" s="40">
        <f t="shared" si="31"/>
        <v>3.6853635762179815</v>
      </c>
      <c r="O76" s="143">
        <f t="shared" si="32"/>
        <v>3.6080901281346711</v>
      </c>
      <c r="P76" s="52">
        <f t="shared" ref="P76:P81" si="39">(O76-N76)/N76</f>
        <v>-2.0967659359842714E-2</v>
      </c>
    </row>
    <row r="77" spans="1:16" ht="20.100000000000001" customHeight="1" x14ac:dyDescent="0.25">
      <c r="A77" s="38" t="s">
        <v>182</v>
      </c>
      <c r="B77" s="19">
        <v>1879.5700000000002</v>
      </c>
      <c r="C77" s="140">
        <v>2166.54</v>
      </c>
      <c r="D77" s="247">
        <f t="shared" si="33"/>
        <v>1.9254728885689049E-2</v>
      </c>
      <c r="E77" s="215">
        <f t="shared" si="34"/>
        <v>2.2656025659553717E-2</v>
      </c>
      <c r="F77" s="52">
        <f t="shared" si="38"/>
        <v>0.15267853817628488</v>
      </c>
      <c r="H77" s="19">
        <v>682.10399999999993</v>
      </c>
      <c r="I77" s="140">
        <v>741.12199999999996</v>
      </c>
      <c r="J77" s="214">
        <f t="shared" si="35"/>
        <v>1.8311987728436074E-2</v>
      </c>
      <c r="K77" s="215">
        <f t="shared" si="36"/>
        <v>1.9332274050417934E-2</v>
      </c>
      <c r="L77" s="52">
        <f t="shared" si="30"/>
        <v>8.6523462697770476E-2</v>
      </c>
      <c r="N77" s="40">
        <f t="shared" si="31"/>
        <v>3.6290428129838199</v>
      </c>
      <c r="O77" s="143">
        <f t="shared" si="32"/>
        <v>3.4207630599942762</v>
      </c>
      <c r="P77" s="52">
        <f t="shared" si="39"/>
        <v>-5.7392476121904692E-2</v>
      </c>
    </row>
    <row r="78" spans="1:16" ht="20.100000000000001" customHeight="1" x14ac:dyDescent="0.25">
      <c r="A78" s="38" t="s">
        <v>179</v>
      </c>
      <c r="B78" s="19">
        <v>201.68</v>
      </c>
      <c r="C78" s="140">
        <v>338.46</v>
      </c>
      <c r="D78" s="247">
        <f t="shared" si="33"/>
        <v>2.0660543218213564E-3</v>
      </c>
      <c r="E78" s="215">
        <f t="shared" si="34"/>
        <v>3.5393569676685178E-3</v>
      </c>
      <c r="F78" s="52">
        <f t="shared" si="38"/>
        <v>0.6782030940103132</v>
      </c>
      <c r="H78" s="19">
        <v>366.24299999999994</v>
      </c>
      <c r="I78" s="140">
        <v>671.24599999999998</v>
      </c>
      <c r="J78" s="214">
        <f t="shared" si="35"/>
        <v>9.8322797133950438E-3</v>
      </c>
      <c r="K78" s="215">
        <f t="shared" si="36"/>
        <v>1.7509548532153731E-2</v>
      </c>
      <c r="L78" s="52">
        <f t="shared" si="30"/>
        <v>0.8327886130246861</v>
      </c>
      <c r="N78" s="40">
        <f t="shared" si="31"/>
        <v>18.159609282030939</v>
      </c>
      <c r="O78" s="143">
        <f t="shared" si="32"/>
        <v>19.832358328901496</v>
      </c>
      <c r="P78" s="52">
        <f t="shared" si="39"/>
        <v>9.2113713510662026E-2</v>
      </c>
    </row>
    <row r="79" spans="1:16" ht="20.100000000000001" customHeight="1" x14ac:dyDescent="0.25">
      <c r="A79" s="38" t="s">
        <v>183</v>
      </c>
      <c r="B79" s="19">
        <v>1345.4300000000003</v>
      </c>
      <c r="C79" s="140">
        <v>1296.2500000000002</v>
      </c>
      <c r="D79" s="247">
        <f t="shared" si="33"/>
        <v>1.3782881129552301E-2</v>
      </c>
      <c r="E79" s="215">
        <f t="shared" si="34"/>
        <v>1.3555195501212307E-2</v>
      </c>
      <c r="F79" s="52">
        <f t="shared" si="38"/>
        <v>-3.6553369554714887E-2</v>
      </c>
      <c r="H79" s="19">
        <v>611.24500000000012</v>
      </c>
      <c r="I79" s="140">
        <v>647.72799999999995</v>
      </c>
      <c r="J79" s="214">
        <f t="shared" si="35"/>
        <v>1.6409683771196053E-2</v>
      </c>
      <c r="K79" s="215">
        <f t="shared" si="36"/>
        <v>1.6896078116867542E-2</v>
      </c>
      <c r="L79" s="52">
        <f t="shared" si="30"/>
        <v>5.9686377802681129E-2</v>
      </c>
      <c r="N79" s="40">
        <f t="shared" si="31"/>
        <v>4.5431200434061969</v>
      </c>
      <c r="O79" s="143">
        <f t="shared" si="32"/>
        <v>4.9969373191899695</v>
      </c>
      <c r="P79" s="52">
        <f t="shared" si="39"/>
        <v>9.9891103789439786E-2</v>
      </c>
    </row>
    <row r="80" spans="1:16" ht="20.100000000000001" customHeight="1" x14ac:dyDescent="0.25">
      <c r="A80" s="38" t="s">
        <v>200</v>
      </c>
      <c r="B80" s="19">
        <v>494.49000000000007</v>
      </c>
      <c r="C80" s="140">
        <v>436.13999999999993</v>
      </c>
      <c r="D80" s="247">
        <f t="shared" si="33"/>
        <v>5.0656644268020756E-3</v>
      </c>
      <c r="E80" s="215">
        <f t="shared" si="34"/>
        <v>4.5608200315515783E-3</v>
      </c>
      <c r="F80" s="52">
        <f t="shared" si="38"/>
        <v>-0.11800036401140596</v>
      </c>
      <c r="H80" s="19">
        <v>342.74399999999997</v>
      </c>
      <c r="I80" s="140">
        <v>337.36799999999999</v>
      </c>
      <c r="J80" s="214">
        <f t="shared" si="35"/>
        <v>9.2014178512295694E-3</v>
      </c>
      <c r="K80" s="215">
        <f t="shared" si="36"/>
        <v>8.8002928422599765E-3</v>
      </c>
      <c r="L80" s="52">
        <f t="shared" si="30"/>
        <v>-1.5685176108115609E-2</v>
      </c>
      <c r="N80" s="40">
        <f t="shared" si="31"/>
        <v>6.9312625128920686</v>
      </c>
      <c r="O80" s="143">
        <f t="shared" si="32"/>
        <v>7.7353143486036604</v>
      </c>
      <c r="P80" s="52">
        <f t="shared" si="39"/>
        <v>0.11600366227885102</v>
      </c>
    </row>
    <row r="81" spans="1:16" ht="20.100000000000001" customHeight="1" x14ac:dyDescent="0.25">
      <c r="A81" s="38" t="s">
        <v>197</v>
      </c>
      <c r="B81" s="19">
        <v>426.5200000000001</v>
      </c>
      <c r="C81" s="140">
        <v>572.33000000000004</v>
      </c>
      <c r="D81" s="247">
        <f t="shared" si="33"/>
        <v>4.3693647825428653E-3</v>
      </c>
      <c r="E81" s="215">
        <f t="shared" si="34"/>
        <v>5.9849913529094224E-3</v>
      </c>
      <c r="F81" s="52">
        <f t="shared" si="38"/>
        <v>0.34185970177248409</v>
      </c>
      <c r="H81" s="19">
        <v>182.99299999999999</v>
      </c>
      <c r="I81" s="140">
        <v>274.46699999999998</v>
      </c>
      <c r="J81" s="214">
        <f t="shared" si="35"/>
        <v>4.9126901035468238E-3</v>
      </c>
      <c r="K81" s="215">
        <f t="shared" si="36"/>
        <v>7.1595112030084914E-3</v>
      </c>
      <c r="L81" s="52">
        <f t="shared" si="30"/>
        <v>0.49987704447711112</v>
      </c>
      <c r="N81" s="40">
        <f t="shared" si="31"/>
        <v>4.2903732533058223</v>
      </c>
      <c r="O81" s="143">
        <f t="shared" si="32"/>
        <v>4.7956074292803095</v>
      </c>
      <c r="P81" s="52">
        <f t="shared" si="39"/>
        <v>0.11775995843373153</v>
      </c>
    </row>
    <row r="82" spans="1:16" ht="20.100000000000001" customHeight="1" x14ac:dyDescent="0.25">
      <c r="A82" s="38" t="s">
        <v>207</v>
      </c>
      <c r="B82" s="19">
        <v>280.59000000000003</v>
      </c>
      <c r="C82" s="140">
        <v>633.8599999999999</v>
      </c>
      <c r="D82" s="247">
        <f t="shared" si="33"/>
        <v>2.8744257346283936E-3</v>
      </c>
      <c r="E82" s="215">
        <f t="shared" si="34"/>
        <v>6.6284252423517301E-3</v>
      </c>
      <c r="F82" s="52">
        <f t="shared" ref="F82:F93" si="40">(C82-B82)/B82</f>
        <v>1.2590256245767841</v>
      </c>
      <c r="H82" s="19">
        <v>83.977999999999994</v>
      </c>
      <c r="I82" s="140">
        <v>228.56199999999998</v>
      </c>
      <c r="J82" s="214">
        <f t="shared" si="35"/>
        <v>2.2545009345475244E-3</v>
      </c>
      <c r="K82" s="215">
        <f t="shared" si="36"/>
        <v>5.9620726702373211E-3</v>
      </c>
      <c r="L82" s="52">
        <f t="shared" si="30"/>
        <v>1.7216890137893259</v>
      </c>
      <c r="N82" s="40">
        <f t="shared" si="31"/>
        <v>2.9929078014184389</v>
      </c>
      <c r="O82" s="143">
        <f t="shared" si="32"/>
        <v>3.6058751143785694</v>
      </c>
      <c r="P82" s="52">
        <f t="shared" ref="P82:P87" si="41">(O82-N82)/N82</f>
        <v>0.20480661404592043</v>
      </c>
    </row>
    <row r="83" spans="1:16" ht="20.100000000000001" customHeight="1" x14ac:dyDescent="0.25">
      <c r="A83" s="38" t="s">
        <v>199</v>
      </c>
      <c r="B83" s="19">
        <v>1062.8599999999999</v>
      </c>
      <c r="C83" s="140">
        <v>951.41</v>
      </c>
      <c r="D83" s="247">
        <f t="shared" si="33"/>
        <v>1.088817183900757E-2</v>
      </c>
      <c r="E83" s="215">
        <f t="shared" si="34"/>
        <v>9.9491213514433154E-3</v>
      </c>
      <c r="F83" s="52">
        <f t="shared" si="40"/>
        <v>-0.10485858908981421</v>
      </c>
      <c r="H83" s="19">
        <v>236.57900000000001</v>
      </c>
      <c r="I83" s="140">
        <v>219.90600000000001</v>
      </c>
      <c r="J83" s="214">
        <f t="shared" si="35"/>
        <v>6.3512774368801213E-3</v>
      </c>
      <c r="K83" s="215">
        <f t="shared" si="36"/>
        <v>5.736279664253937E-3</v>
      </c>
      <c r="L83" s="52">
        <f t="shared" si="30"/>
        <v>-7.0475401451523603E-2</v>
      </c>
      <c r="N83" s="40">
        <f t="shared" si="31"/>
        <v>2.2258717046459555</v>
      </c>
      <c r="O83" s="143">
        <f t="shared" si="32"/>
        <v>2.3113694411452474</v>
      </c>
      <c r="P83" s="52">
        <f t="shared" si="41"/>
        <v>3.8410900466921159E-2</v>
      </c>
    </row>
    <row r="84" spans="1:16" ht="20.100000000000001" customHeight="1" x14ac:dyDescent="0.25">
      <c r="A84" s="38" t="s">
        <v>209</v>
      </c>
      <c r="B84" s="19">
        <v>161.26000000000005</v>
      </c>
      <c r="C84" s="140">
        <v>480.15999999999997</v>
      </c>
      <c r="D84" s="247">
        <f t="shared" si="33"/>
        <v>1.6519829429636655E-3</v>
      </c>
      <c r="E84" s="215">
        <f t="shared" si="34"/>
        <v>5.0211476735676757E-3</v>
      </c>
      <c r="F84" s="52">
        <f t="shared" si="40"/>
        <v>1.977551779734589</v>
      </c>
      <c r="H84" s="19">
        <v>80.462000000000003</v>
      </c>
      <c r="I84" s="140">
        <v>177.69</v>
      </c>
      <c r="J84" s="214">
        <f t="shared" si="35"/>
        <v>2.1601092452256895E-3</v>
      </c>
      <c r="K84" s="215">
        <f t="shared" si="36"/>
        <v>4.635069227493939E-3</v>
      </c>
      <c r="L84" s="52">
        <f t="shared" si="30"/>
        <v>1.208371653699883</v>
      </c>
      <c r="N84" s="40">
        <f t="shared" si="31"/>
        <v>4.9895820414237866</v>
      </c>
      <c r="O84" s="143">
        <f t="shared" si="32"/>
        <v>3.7006414528490508</v>
      </c>
      <c r="P84" s="52">
        <f t="shared" si="41"/>
        <v>-0.25832636438761397</v>
      </c>
    </row>
    <row r="85" spans="1:16" ht="20.100000000000001" customHeight="1" x14ac:dyDescent="0.25">
      <c r="A85" s="38" t="s">
        <v>205</v>
      </c>
      <c r="B85" s="19">
        <v>267.64</v>
      </c>
      <c r="C85" s="140">
        <v>343.81</v>
      </c>
      <c r="D85" s="247">
        <f t="shared" si="33"/>
        <v>2.7417630835594397E-3</v>
      </c>
      <c r="E85" s="215">
        <f t="shared" si="34"/>
        <v>3.5953031940380346E-3</v>
      </c>
      <c r="F85" s="52">
        <f t="shared" si="40"/>
        <v>0.28459871469137654</v>
      </c>
      <c r="H85" s="19">
        <v>173.49799999999999</v>
      </c>
      <c r="I85" s="140">
        <v>151.52199999999999</v>
      </c>
      <c r="J85" s="214">
        <f t="shared" si="35"/>
        <v>4.6577842189874305E-3</v>
      </c>
      <c r="K85" s="215">
        <f t="shared" si="36"/>
        <v>3.9524731807548908E-3</v>
      </c>
      <c r="L85" s="52">
        <f t="shared" si="30"/>
        <v>-0.1266642843145166</v>
      </c>
      <c r="N85" s="40">
        <f t="shared" si="31"/>
        <v>6.4825138245404279</v>
      </c>
      <c r="O85" s="143">
        <f t="shared" si="32"/>
        <v>4.4071434804106921</v>
      </c>
      <c r="P85" s="52">
        <f t="shared" si="41"/>
        <v>-0.32014900396712492</v>
      </c>
    </row>
    <row r="86" spans="1:16" ht="20.100000000000001" customHeight="1" x14ac:dyDescent="0.25">
      <c r="A86" s="38" t="s">
        <v>203</v>
      </c>
      <c r="B86" s="19">
        <v>111.05999999999999</v>
      </c>
      <c r="C86" s="140">
        <v>301.5</v>
      </c>
      <c r="D86" s="247">
        <f t="shared" si="33"/>
        <v>1.1377230909434739E-3</v>
      </c>
      <c r="E86" s="215">
        <f t="shared" si="34"/>
        <v>3.1528574299830355E-3</v>
      </c>
      <c r="F86" s="52">
        <f t="shared" si="40"/>
        <v>1.7147487844408429</v>
      </c>
      <c r="H86" s="19">
        <v>33.975000000000009</v>
      </c>
      <c r="I86" s="140">
        <v>109.20500000000001</v>
      </c>
      <c r="J86" s="214">
        <f t="shared" si="35"/>
        <v>9.1210399451346989E-4</v>
      </c>
      <c r="K86" s="215">
        <f t="shared" si="36"/>
        <v>2.8486281444565008E-3</v>
      </c>
      <c r="L86" s="52">
        <f t="shared" si="30"/>
        <v>2.2142752023546719</v>
      </c>
      <c r="N86" s="40">
        <f t="shared" si="31"/>
        <v>3.0591572123176674</v>
      </c>
      <c r="O86" s="143">
        <f t="shared" si="32"/>
        <v>3.6220563847429519</v>
      </c>
      <c r="P86" s="52">
        <f t="shared" si="41"/>
        <v>0.1840046566285565</v>
      </c>
    </row>
    <row r="87" spans="1:16" ht="20.100000000000001" customHeight="1" x14ac:dyDescent="0.25">
      <c r="A87" s="38" t="s">
        <v>201</v>
      </c>
      <c r="B87" s="19">
        <v>412.43000000000006</v>
      </c>
      <c r="C87" s="140">
        <v>623.62999999999988</v>
      </c>
      <c r="D87" s="247">
        <f t="shared" si="33"/>
        <v>4.2250237204917796E-3</v>
      </c>
      <c r="E87" s="215">
        <f t="shared" si="34"/>
        <v>6.5214476917423549E-3</v>
      </c>
      <c r="F87" s="52">
        <f t="shared" si="40"/>
        <v>0.51208689959508225</v>
      </c>
      <c r="H87" s="19">
        <v>77.304000000000002</v>
      </c>
      <c r="I87" s="140">
        <v>109.03700000000001</v>
      </c>
      <c r="J87" s="214">
        <f t="shared" si="35"/>
        <v>2.0753285413353719E-3</v>
      </c>
      <c r="K87" s="215">
        <f t="shared" si="36"/>
        <v>2.8442458402738288E-3</v>
      </c>
      <c r="L87" s="52">
        <f t="shared" si="30"/>
        <v>0.41049622270516406</v>
      </c>
      <c r="N87" s="40">
        <f t="shared" si="31"/>
        <v>1.8743544359042743</v>
      </c>
      <c r="O87" s="143">
        <f t="shared" si="32"/>
        <v>1.7484245466061612</v>
      </c>
      <c r="P87" s="52">
        <f t="shared" si="41"/>
        <v>-6.7185739733029076E-2</v>
      </c>
    </row>
    <row r="88" spans="1:16" ht="20.100000000000001" customHeight="1" x14ac:dyDescent="0.25">
      <c r="A88" s="38" t="s">
        <v>186</v>
      </c>
      <c r="B88" s="19">
        <v>258.75</v>
      </c>
      <c r="C88" s="140">
        <v>248.72</v>
      </c>
      <c r="D88" s="247">
        <f t="shared" si="33"/>
        <v>2.6506919663391313E-3</v>
      </c>
      <c r="E88" s="215">
        <f t="shared" si="34"/>
        <v>2.6009243780609637E-3</v>
      </c>
      <c r="F88" s="52">
        <f t="shared" si="40"/>
        <v>-3.8763285024154596E-2</v>
      </c>
      <c r="H88" s="19">
        <v>110.53399999999999</v>
      </c>
      <c r="I88" s="140">
        <v>108.732</v>
      </c>
      <c r="J88" s="214">
        <f t="shared" si="35"/>
        <v>2.9674320214731964E-3</v>
      </c>
      <c r="K88" s="215">
        <f t="shared" si="36"/>
        <v>2.8362898713707634E-3</v>
      </c>
      <c r="L88" s="52">
        <f t="shared" si="30"/>
        <v>-1.6302676099661576E-2</v>
      </c>
      <c r="N88" s="40">
        <f t="shared" ref="N88:N93" si="42">(H88/B88)*10</f>
        <v>4.2718454106280195</v>
      </c>
      <c r="O88" s="143">
        <f t="shared" ref="O88:O93" si="43">(I88/C88)*10</f>
        <v>4.3716629141202965</v>
      </c>
      <c r="P88" s="52">
        <f t="shared" ref="P88:P93" si="44">(O88-N88)/N88</f>
        <v>2.3366366030928655E-2</v>
      </c>
    </row>
    <row r="89" spans="1:16" ht="20.100000000000001" customHeight="1" x14ac:dyDescent="0.25">
      <c r="A89" s="38" t="s">
        <v>217</v>
      </c>
      <c r="B89" s="19">
        <v>98.360000000000014</v>
      </c>
      <c r="C89" s="140">
        <v>139.16999999999999</v>
      </c>
      <c r="D89" s="247">
        <f t="shared" si="33"/>
        <v>1.0076214949144618E-3</v>
      </c>
      <c r="E89" s="215">
        <f t="shared" si="34"/>
        <v>1.455333892307592E-3</v>
      </c>
      <c r="F89" s="52">
        <f t="shared" si="40"/>
        <v>0.41490443269621763</v>
      </c>
      <c r="H89" s="19">
        <v>102.58199999999999</v>
      </c>
      <c r="I89" s="140">
        <v>97.271000000000015</v>
      </c>
      <c r="J89" s="214">
        <f t="shared" si="35"/>
        <v>2.7539500210502057E-3</v>
      </c>
      <c r="K89" s="215">
        <f t="shared" si="36"/>
        <v>2.5373280366231244E-3</v>
      </c>
      <c r="L89" s="52">
        <f t="shared" si="30"/>
        <v>-5.1773215573882155E-2</v>
      </c>
      <c r="N89" s="40">
        <f t="shared" si="42"/>
        <v>10.429239528263519</v>
      </c>
      <c r="O89" s="143">
        <f t="shared" si="43"/>
        <v>6.9893655241790631</v>
      </c>
      <c r="P89" s="52">
        <f t="shared" si="44"/>
        <v>-0.32982980156533037</v>
      </c>
    </row>
    <row r="90" spans="1:16" ht="20.100000000000001" customHeight="1" x14ac:dyDescent="0.25">
      <c r="A90" s="38" t="s">
        <v>214</v>
      </c>
      <c r="B90" s="19">
        <v>119.67000000000002</v>
      </c>
      <c r="C90" s="140">
        <v>135.17000000000002</v>
      </c>
      <c r="D90" s="247">
        <f t="shared" si="33"/>
        <v>1.2259258265190488E-3</v>
      </c>
      <c r="E90" s="215">
        <f t="shared" si="34"/>
        <v>1.4135049380126267E-3</v>
      </c>
      <c r="F90" s="52">
        <f t="shared" si="40"/>
        <v>0.12952285451658727</v>
      </c>
      <c r="H90" s="19">
        <v>43.302</v>
      </c>
      <c r="I90" s="140">
        <v>90.662000000000006</v>
      </c>
      <c r="J90" s="214">
        <f t="shared" si="35"/>
        <v>1.1624996959653351E-3</v>
      </c>
      <c r="K90" s="215">
        <f t="shared" si="36"/>
        <v>2.3649313202940823E-3</v>
      </c>
      <c r="L90" s="52">
        <f t="shared" si="30"/>
        <v>1.0937139162163412</v>
      </c>
      <c r="N90" s="40">
        <f t="shared" si="42"/>
        <v>3.6184507395337171</v>
      </c>
      <c r="O90" s="143">
        <f t="shared" si="43"/>
        <v>6.7072575275578892</v>
      </c>
      <c r="P90" s="52">
        <f t="shared" si="44"/>
        <v>0.8536268724836098</v>
      </c>
    </row>
    <row r="91" spans="1:16" ht="20.100000000000001" customHeight="1" x14ac:dyDescent="0.25">
      <c r="A91" s="38" t="s">
        <v>216</v>
      </c>
      <c r="B91" s="19">
        <v>106.34</v>
      </c>
      <c r="C91" s="140">
        <v>180.44</v>
      </c>
      <c r="D91" s="247">
        <f t="shared" si="33"/>
        <v>1.0893703717893843E-3</v>
      </c>
      <c r="E91" s="215">
        <f t="shared" si="34"/>
        <v>1.8869041282459002E-3</v>
      </c>
      <c r="F91" s="52">
        <f t="shared" si="40"/>
        <v>0.69682151589242047</v>
      </c>
      <c r="H91" s="19">
        <v>26.647999999999996</v>
      </c>
      <c r="I91" s="140">
        <v>77.8</v>
      </c>
      <c r="J91" s="214">
        <f t="shared" si="35"/>
        <v>7.1540094910360369E-4</v>
      </c>
      <c r="K91" s="215">
        <f t="shared" si="36"/>
        <v>2.0294241988802319E-3</v>
      </c>
      <c r="L91" s="52">
        <f t="shared" si="30"/>
        <v>1.9195436805764039</v>
      </c>
      <c r="N91" s="40">
        <f t="shared" si="42"/>
        <v>2.5059243934549551</v>
      </c>
      <c r="O91" s="143">
        <f t="shared" si="43"/>
        <v>4.3116825537574819</v>
      </c>
      <c r="P91" s="52">
        <f t="shared" si="44"/>
        <v>0.72059562731375992</v>
      </c>
    </row>
    <row r="92" spans="1:16" ht="20.100000000000001" customHeight="1" x14ac:dyDescent="0.25">
      <c r="A92" s="38" t="s">
        <v>218</v>
      </c>
      <c r="B92" s="19">
        <v>166.7</v>
      </c>
      <c r="C92" s="140">
        <v>319.39</v>
      </c>
      <c r="D92" s="247">
        <f t="shared" si="33"/>
        <v>1.707711500632785E-3</v>
      </c>
      <c r="E92" s="215">
        <f t="shared" si="34"/>
        <v>3.3399374280672694E-3</v>
      </c>
      <c r="F92" s="52">
        <f t="shared" si="40"/>
        <v>0.91595680863827245</v>
      </c>
      <c r="H92" s="19">
        <v>43.713000000000008</v>
      </c>
      <c r="I92" s="140">
        <v>76.152999999999992</v>
      </c>
      <c r="J92" s="214">
        <f t="shared" si="35"/>
        <v>1.1735335367819664E-3</v>
      </c>
      <c r="K92" s="215">
        <f t="shared" si="36"/>
        <v>1.9864619668036798E-3</v>
      </c>
      <c r="L92" s="52">
        <f t="shared" si="30"/>
        <v>0.74211333013062419</v>
      </c>
      <c r="N92" s="40">
        <f t="shared" si="42"/>
        <v>2.6222555488902226</v>
      </c>
      <c r="O92" s="143">
        <f t="shared" si="43"/>
        <v>2.384326372146905</v>
      </c>
      <c r="P92" s="52">
        <f t="shared" si="44"/>
        <v>-9.0734549820673555E-2</v>
      </c>
    </row>
    <row r="93" spans="1:16" ht="20.100000000000001" customHeight="1" x14ac:dyDescent="0.25">
      <c r="A93" s="38" t="s">
        <v>206</v>
      </c>
      <c r="B93" s="19">
        <v>153.39999999999998</v>
      </c>
      <c r="C93" s="140">
        <v>89.120000000000019</v>
      </c>
      <c r="D93" s="247">
        <f t="shared" si="33"/>
        <v>1.5714633725079136E-3</v>
      </c>
      <c r="E93" s="215">
        <f t="shared" si="34"/>
        <v>9.3194910169183481E-4</v>
      </c>
      <c r="F93" s="52">
        <f t="shared" si="40"/>
        <v>-0.41903520208604933</v>
      </c>
      <c r="H93" s="19">
        <v>93.582000000000008</v>
      </c>
      <c r="I93" s="140">
        <v>74.17</v>
      </c>
      <c r="J93" s="214">
        <f t="shared" si="35"/>
        <v>2.5123330688612074E-3</v>
      </c>
      <c r="K93" s="215">
        <f t="shared" si="36"/>
        <v>1.9347351263617842E-3</v>
      </c>
      <c r="L93" s="52">
        <f t="shared" si="30"/>
        <v>-0.2074330533649634</v>
      </c>
      <c r="N93" s="40">
        <f t="shared" si="42"/>
        <v>6.10052151238592</v>
      </c>
      <c r="O93" s="143">
        <f t="shared" si="43"/>
        <v>8.3224865350089754</v>
      </c>
      <c r="P93" s="52">
        <f t="shared" si="44"/>
        <v>0.36422542205806313</v>
      </c>
    </row>
    <row r="94" spans="1:16" ht="20.100000000000001" customHeight="1" x14ac:dyDescent="0.25">
      <c r="A94" s="38" t="s">
        <v>202</v>
      </c>
      <c r="B94" s="19">
        <v>108.09000000000002</v>
      </c>
      <c r="C94" s="140">
        <v>125.75000000000001</v>
      </c>
      <c r="D94" s="247">
        <f t="shared" si="33"/>
        <v>1.107297757068973E-3</v>
      </c>
      <c r="E94" s="215">
        <f t="shared" si="34"/>
        <v>1.3149977506479826E-3</v>
      </c>
      <c r="F94" s="52">
        <f t="shared" ref="F94" si="45">(C94-B94)/B94</f>
        <v>0.16338236654639646</v>
      </c>
      <c r="H94" s="19">
        <v>100.98099999999998</v>
      </c>
      <c r="I94" s="140">
        <v>71.611999999999995</v>
      </c>
      <c r="J94" s="214">
        <f t="shared" si="35"/>
        <v>2.7109690498885843E-3</v>
      </c>
      <c r="K94" s="215">
        <f t="shared" si="36"/>
        <v>1.8680093281518144E-3</v>
      </c>
      <c r="L94" s="52">
        <f t="shared" si="30"/>
        <v>-0.29083689010804004</v>
      </c>
      <c r="N94" s="40">
        <f t="shared" si="31"/>
        <v>9.3423073364788571</v>
      </c>
      <c r="O94" s="143">
        <f t="shared" si="32"/>
        <v>5.6947912524850883</v>
      </c>
      <c r="P94" s="52">
        <f t="shared" ref="P94" si="46">(O94-N94)/N94</f>
        <v>-0.39042989623680358</v>
      </c>
    </row>
    <row r="95" spans="1:16" ht="20.100000000000001" customHeight="1" thickBot="1" x14ac:dyDescent="0.3">
      <c r="A95" s="8" t="s">
        <v>17</v>
      </c>
      <c r="B95" s="19">
        <f>B96-SUM(B68:B94)</f>
        <v>2313.2200000000303</v>
      </c>
      <c r="C95" s="140">
        <f>C96-SUM(C68:C94)</f>
        <v>2087.890000000014</v>
      </c>
      <c r="D95" s="247">
        <f t="shared" si="33"/>
        <v>2.3697134957971343E-2</v>
      </c>
      <c r="E95" s="215">
        <f t="shared" si="34"/>
        <v>2.1833563845729102E-2</v>
      </c>
      <c r="F95" s="52">
        <f>(C95-B95)/B95</f>
        <v>-9.7409671367190906E-2</v>
      </c>
      <c r="H95" s="196">
        <f>H96-SUM(H68:H94)</f>
        <v>841.09099999999307</v>
      </c>
      <c r="I95" s="119">
        <f>I96-SUM(I68:I94)</f>
        <v>708.05600000000413</v>
      </c>
      <c r="J95" s="214">
        <f t="shared" si="35"/>
        <v>2.258020488151059E-2</v>
      </c>
      <c r="K95" s="215">
        <f t="shared" si="36"/>
        <v>1.8469742680749999E-2</v>
      </c>
      <c r="L95" s="52">
        <f t="shared" si="30"/>
        <v>-0.1581695678588762</v>
      </c>
      <c r="N95" s="40">
        <f t="shared" si="31"/>
        <v>3.636018191092858</v>
      </c>
      <c r="O95" s="143">
        <f t="shared" si="32"/>
        <v>3.3912514548180188</v>
      </c>
      <c r="P95" s="52">
        <f>(O95-N95)/N95</f>
        <v>-6.731724744239273E-2</v>
      </c>
    </row>
    <row r="96" spans="1:16" ht="26.25" customHeight="1" thickBot="1" x14ac:dyDescent="0.3">
      <c r="A96" s="12" t="s">
        <v>18</v>
      </c>
      <c r="B96" s="17">
        <v>97616.020000000019</v>
      </c>
      <c r="C96" s="145">
        <v>95627.540000000023</v>
      </c>
      <c r="D96" s="243">
        <f>SUM(D68:D95)</f>
        <v>1.0000000000000002</v>
      </c>
      <c r="E96" s="244">
        <f>SUM(E68:E95)</f>
        <v>0.99999999999999978</v>
      </c>
      <c r="F96" s="57">
        <f>(C96-B96)/B96</f>
        <v>-2.0370426903288986E-2</v>
      </c>
      <c r="G96" s="1"/>
      <c r="H96" s="17">
        <v>37249.042000000001</v>
      </c>
      <c r="I96" s="145">
        <v>38335.99700000001</v>
      </c>
      <c r="J96" s="255">
        <f t="shared" si="35"/>
        <v>1</v>
      </c>
      <c r="K96" s="244">
        <f t="shared" si="36"/>
        <v>1</v>
      </c>
      <c r="L96" s="57">
        <f t="shared" si="30"/>
        <v>2.9180750474066125E-2</v>
      </c>
      <c r="M96" s="1"/>
      <c r="N96" s="37">
        <f t="shared" si="31"/>
        <v>3.8158738698832417</v>
      </c>
      <c r="O96" s="150">
        <f t="shared" si="32"/>
        <v>4.0088866659123514</v>
      </c>
      <c r="P96" s="57">
        <f>(O96-N96)/N96</f>
        <v>5.0581545043315468E-2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F27:F31 P28:P32 L28:L32 P57:P59 J57:L59 F51:F52 D68:E93 J68:K95 D7:E21 J7:K19 F80:F87 L80:L87 N80:O87 P80:P87 L93 N94:O94 P94 J61:L61 J60:K60 P61 F57:F58 F54 D39:E43 J39:K4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C818BB3-71BB-4A30-89C4-41D16587D9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81" id="{50972906-F9D6-4B59-BD1F-604D4E4D2BD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86" id="{E79C2F2D-46FA-4D32-943E-CD15202B13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F90A26A5-FC84-4B68-9C18-E249BAEED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0C52D5E3-3B86-4457-83B3-7F7D864E3E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A5B68-8DB1-4A8E-8671-3968E17F3ACF}">
  <sheetPr codeName="Folha29">
    <pageSetUpPr fitToPage="1"/>
  </sheetPr>
  <dimension ref="A1:S96"/>
  <sheetViews>
    <sheetView showGridLines="0" topLeftCell="A81" workbookViewId="0">
      <selection activeCell="O93" sqref="O93"/>
    </sheetView>
  </sheetViews>
  <sheetFormatPr defaultRowHeight="15" x14ac:dyDescent="0.25"/>
  <cols>
    <col min="1" max="1" width="32.5703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  <col min="19" max="19" width="11" bestFit="1" customWidth="1"/>
  </cols>
  <sheetData>
    <row r="1" spans="1:19" ht="15.75" x14ac:dyDescent="0.25">
      <c r="A1" s="4" t="s">
        <v>137</v>
      </c>
    </row>
    <row r="3" spans="1:19" ht="8.25" customHeight="1" thickBot="1" x14ac:dyDescent="0.3"/>
    <row r="4" spans="1:19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9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L5</f>
        <v>2023/2022</v>
      </c>
    </row>
    <row r="6" spans="1:19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9" ht="20.100000000000001" customHeight="1" x14ac:dyDescent="0.25">
      <c r="A7" s="8" t="s">
        <v>162</v>
      </c>
      <c r="B7" s="39">
        <v>15257.13</v>
      </c>
      <c r="C7" s="147">
        <v>14889.630000000001</v>
      </c>
      <c r="D7" s="247">
        <f>B7/$B$33</f>
        <v>0.19373109941112965</v>
      </c>
      <c r="E7" s="246">
        <f>C7/$C$33</f>
        <v>0.20404210744420023</v>
      </c>
      <c r="F7" s="52">
        <f>(C7-B7)/B7</f>
        <v>-2.4087098949802366E-2</v>
      </c>
      <c r="H7" s="39">
        <v>4236.7530000000006</v>
      </c>
      <c r="I7" s="147">
        <v>4728.29</v>
      </c>
      <c r="J7" s="247">
        <f>H7/$H$33</f>
        <v>0.2148068063402985</v>
      </c>
      <c r="K7" s="246">
        <f>I7/$I$33</f>
        <v>0.23901848690559285</v>
      </c>
      <c r="L7" s="52">
        <f t="shared" ref="L7:L33" si="0">(I7-H7)/H7</f>
        <v>0.11601738406746848</v>
      </c>
      <c r="N7" s="27">
        <f t="shared" ref="N7:O33" si="1">(H7/B7)*10</f>
        <v>2.7769003737924502</v>
      </c>
      <c r="O7" s="151">
        <f t="shared" si="1"/>
        <v>3.1755590971703125</v>
      </c>
      <c r="P7" s="61">
        <f>(O7-N7)/N7</f>
        <v>0.14356248684334635</v>
      </c>
      <c r="R7" s="119"/>
      <c r="S7" s="2"/>
    </row>
    <row r="8" spans="1:19" ht="20.100000000000001" customHeight="1" x14ac:dyDescent="0.25">
      <c r="A8" s="8" t="s">
        <v>168</v>
      </c>
      <c r="B8" s="19">
        <v>13971.02</v>
      </c>
      <c r="C8" s="140">
        <v>9642.0799999999981</v>
      </c>
      <c r="D8" s="247">
        <f t="shared" ref="D8:D32" si="2">B8/$B$33</f>
        <v>0.17740040653090591</v>
      </c>
      <c r="E8" s="215">
        <f t="shared" ref="E8:E32" si="3">C8/$C$33</f>
        <v>0.13213157904834261</v>
      </c>
      <c r="F8" s="52">
        <f t="shared" ref="F8:F33" si="4">(C8-B8)/B8</f>
        <v>-0.30985139238223136</v>
      </c>
      <c r="H8" s="19">
        <v>2967.3060000000005</v>
      </c>
      <c r="I8" s="140">
        <v>2228.0590000000002</v>
      </c>
      <c r="J8" s="247">
        <f t="shared" ref="J8:J32" si="5">H8/$H$33</f>
        <v>0.15044481594617523</v>
      </c>
      <c r="K8" s="215">
        <f t="shared" ref="K8:K32" si="6">I8/$I$33</f>
        <v>0.1126299975078492</v>
      </c>
      <c r="L8" s="52">
        <f t="shared" si="0"/>
        <v>-0.24913069295852877</v>
      </c>
      <c r="N8" s="27">
        <f t="shared" si="1"/>
        <v>2.1239007602880826</v>
      </c>
      <c r="O8" s="152">
        <f t="shared" si="1"/>
        <v>2.3107659343212257</v>
      </c>
      <c r="P8" s="52">
        <f t="shared" ref="P8:P71" si="7">(O8-N8)/N8</f>
        <v>8.7982064664733656E-2</v>
      </c>
    </row>
    <row r="9" spans="1:19" ht="20.100000000000001" customHeight="1" x14ac:dyDescent="0.25">
      <c r="A9" s="8" t="s">
        <v>167</v>
      </c>
      <c r="B9" s="19">
        <v>4983.1400000000003</v>
      </c>
      <c r="C9" s="140">
        <v>3853.55</v>
      </c>
      <c r="D9" s="247">
        <f t="shared" si="2"/>
        <v>6.3274625746754257E-2</v>
      </c>
      <c r="E9" s="215">
        <f t="shared" si="3"/>
        <v>5.280765627766424E-2</v>
      </c>
      <c r="F9" s="52">
        <f t="shared" si="4"/>
        <v>-0.22668237296162663</v>
      </c>
      <c r="H9" s="19">
        <v>1620.6990000000001</v>
      </c>
      <c r="I9" s="140">
        <v>1381.8980000000001</v>
      </c>
      <c r="J9" s="247">
        <f t="shared" si="5"/>
        <v>8.2170751098521774E-2</v>
      </c>
      <c r="K9" s="215">
        <f t="shared" si="6"/>
        <v>6.9855945599331892E-2</v>
      </c>
      <c r="L9" s="52">
        <f t="shared" si="0"/>
        <v>-0.14734444829052151</v>
      </c>
      <c r="N9" s="27">
        <f t="shared" si="1"/>
        <v>3.2523649746946703</v>
      </c>
      <c r="O9" s="152">
        <f t="shared" si="1"/>
        <v>3.5860388472966487</v>
      </c>
      <c r="P9" s="52">
        <f t="shared" si="7"/>
        <v>0.10259422764608496</v>
      </c>
    </row>
    <row r="10" spans="1:19" ht="20.100000000000001" customHeight="1" x14ac:dyDescent="0.25">
      <c r="A10" s="8" t="s">
        <v>164</v>
      </c>
      <c r="B10" s="19">
        <v>7742.6900000000005</v>
      </c>
      <c r="C10" s="140">
        <v>5286.78</v>
      </c>
      <c r="D10" s="247">
        <f t="shared" si="2"/>
        <v>9.8314679503914537E-2</v>
      </c>
      <c r="E10" s="215">
        <f t="shared" si="3"/>
        <v>7.2448122135596968E-2</v>
      </c>
      <c r="F10" s="52">
        <f t="shared" si="4"/>
        <v>-0.31719079544706047</v>
      </c>
      <c r="H10" s="19">
        <v>1693.2459999999999</v>
      </c>
      <c r="I10" s="140">
        <v>1246.096</v>
      </c>
      <c r="J10" s="247">
        <f t="shared" si="5"/>
        <v>8.5848942718276228E-2</v>
      </c>
      <c r="K10" s="215">
        <f t="shared" si="6"/>
        <v>6.2991056060248338E-2</v>
      </c>
      <c r="L10" s="52">
        <f t="shared" si="0"/>
        <v>-0.26407858043072296</v>
      </c>
      <c r="N10" s="27">
        <f t="shared" si="1"/>
        <v>2.1868962853995186</v>
      </c>
      <c r="O10" s="152">
        <f t="shared" si="1"/>
        <v>2.357003696011561</v>
      </c>
      <c r="P10" s="52">
        <f t="shared" si="7"/>
        <v>7.7784855069597356E-2</v>
      </c>
    </row>
    <row r="11" spans="1:19" ht="20.100000000000001" customHeight="1" x14ac:dyDescent="0.25">
      <c r="A11" s="8" t="s">
        <v>165</v>
      </c>
      <c r="B11" s="19">
        <v>3476.2599999999998</v>
      </c>
      <c r="C11" s="140">
        <v>4077.6200000000003</v>
      </c>
      <c r="D11" s="247">
        <f t="shared" si="2"/>
        <v>4.4140652379506075E-2</v>
      </c>
      <c r="E11" s="215">
        <f t="shared" si="3"/>
        <v>5.5878230564266523E-2</v>
      </c>
      <c r="F11" s="52">
        <f t="shared" si="4"/>
        <v>0.17299051279248406</v>
      </c>
      <c r="H11" s="19">
        <v>924.62799999999993</v>
      </c>
      <c r="I11" s="140">
        <v>1239.557</v>
      </c>
      <c r="J11" s="247">
        <f t="shared" si="5"/>
        <v>4.6879387996613793E-2</v>
      </c>
      <c r="K11" s="215">
        <f t="shared" si="6"/>
        <v>6.2660504870309552E-2</v>
      </c>
      <c r="L11" s="52">
        <f t="shared" si="0"/>
        <v>0.34060076052206956</v>
      </c>
      <c r="N11" s="27">
        <f t="shared" si="1"/>
        <v>2.6598355704118792</v>
      </c>
      <c r="O11" s="152">
        <f t="shared" si="1"/>
        <v>3.0399031788150928</v>
      </c>
      <c r="P11" s="52">
        <f t="shared" si="7"/>
        <v>0.14289139247218938</v>
      </c>
    </row>
    <row r="12" spans="1:19" ht="20.100000000000001" customHeight="1" x14ac:dyDescent="0.25">
      <c r="A12" s="8" t="s">
        <v>172</v>
      </c>
      <c r="B12" s="19">
        <v>5430.1399999999994</v>
      </c>
      <c r="C12" s="140">
        <v>6149.34</v>
      </c>
      <c r="D12" s="247">
        <f t="shared" si="2"/>
        <v>6.8950516391769065E-2</v>
      </c>
      <c r="E12" s="215">
        <f t="shared" si="3"/>
        <v>8.4268332590596157E-2</v>
      </c>
      <c r="F12" s="52">
        <f t="shared" si="4"/>
        <v>0.13244594062031564</v>
      </c>
      <c r="H12" s="19">
        <v>1209.8300000000002</v>
      </c>
      <c r="I12" s="140">
        <v>1231.347</v>
      </c>
      <c r="J12" s="247">
        <f t="shared" si="5"/>
        <v>6.1339360239948688E-2</v>
      </c>
      <c r="K12" s="215">
        <f t="shared" si="6"/>
        <v>6.2245483419109453E-2</v>
      </c>
      <c r="L12" s="52">
        <f t="shared" si="0"/>
        <v>1.7785143367249796E-2</v>
      </c>
      <c r="N12" s="27">
        <f t="shared" si="1"/>
        <v>2.2279904385522293</v>
      </c>
      <c r="O12" s="152">
        <f t="shared" si="1"/>
        <v>2.0024051361609536</v>
      </c>
      <c r="P12" s="52">
        <f t="shared" si="7"/>
        <v>-0.1012505702393693</v>
      </c>
    </row>
    <row r="13" spans="1:19" ht="20.100000000000001" customHeight="1" x14ac:dyDescent="0.25">
      <c r="A13" s="8" t="s">
        <v>163</v>
      </c>
      <c r="B13" s="19">
        <v>6250.52</v>
      </c>
      <c r="C13" s="140">
        <v>4847.54</v>
      </c>
      <c r="D13" s="247">
        <f t="shared" si="2"/>
        <v>7.9367489920532511E-2</v>
      </c>
      <c r="E13" s="215">
        <f t="shared" si="3"/>
        <v>6.6428935945356482E-2</v>
      </c>
      <c r="F13" s="52">
        <f t="shared" si="4"/>
        <v>-0.22445812508399307</v>
      </c>
      <c r="H13" s="19">
        <v>1462.5909999999999</v>
      </c>
      <c r="I13" s="140">
        <v>1197.4010000000001</v>
      </c>
      <c r="J13" s="247">
        <f t="shared" si="5"/>
        <v>7.4154547525443051E-2</v>
      </c>
      <c r="K13" s="215">
        <f t="shared" si="6"/>
        <v>6.0529488512600496E-2</v>
      </c>
      <c r="L13" s="52">
        <f t="shared" si="0"/>
        <v>-0.18131521389096464</v>
      </c>
      <c r="N13" s="27">
        <f t="shared" si="1"/>
        <v>2.3399509160837813</v>
      </c>
      <c r="O13" s="152">
        <f t="shared" si="1"/>
        <v>2.4701209273157105</v>
      </c>
      <c r="P13" s="52">
        <f t="shared" si="7"/>
        <v>5.5629376811794876E-2</v>
      </c>
    </row>
    <row r="14" spans="1:19" ht="20.100000000000001" customHeight="1" x14ac:dyDescent="0.25">
      <c r="A14" s="8" t="s">
        <v>174</v>
      </c>
      <c r="B14" s="19">
        <v>3199.6200000000003</v>
      </c>
      <c r="C14" s="140">
        <v>2330.9899999999998</v>
      </c>
      <c r="D14" s="247">
        <f t="shared" si="2"/>
        <v>4.0627949050564473E-2</v>
      </c>
      <c r="E14" s="215">
        <f t="shared" si="3"/>
        <v>3.1943044389374092E-2</v>
      </c>
      <c r="F14" s="52">
        <f t="shared" si="4"/>
        <v>-0.27147911314468609</v>
      </c>
      <c r="H14" s="19">
        <v>743.46399999999994</v>
      </c>
      <c r="I14" s="140">
        <v>616.45399999999995</v>
      </c>
      <c r="J14" s="247">
        <f t="shared" si="5"/>
        <v>3.7694226561941102E-2</v>
      </c>
      <c r="K14" s="215">
        <f t="shared" si="6"/>
        <v>3.1162196550317413E-2</v>
      </c>
      <c r="L14" s="52">
        <f t="shared" si="0"/>
        <v>-0.17083544058622879</v>
      </c>
      <c r="N14" s="27">
        <f t="shared" si="1"/>
        <v>2.323600927610153</v>
      </c>
      <c r="O14" s="152">
        <f t="shared" si="1"/>
        <v>2.6446016499427283</v>
      </c>
      <c r="P14" s="52">
        <f t="shared" si="7"/>
        <v>0.13814795755944534</v>
      </c>
    </row>
    <row r="15" spans="1:19" ht="20.100000000000001" customHeight="1" x14ac:dyDescent="0.25">
      <c r="A15" s="8" t="s">
        <v>170</v>
      </c>
      <c r="B15" s="19">
        <v>2046.5200000000002</v>
      </c>
      <c r="C15" s="140">
        <v>1855.18</v>
      </c>
      <c r="D15" s="247">
        <f t="shared" si="2"/>
        <v>2.5986182825135862E-2</v>
      </c>
      <c r="E15" s="215">
        <f t="shared" si="3"/>
        <v>2.542271613789808E-2</v>
      </c>
      <c r="F15" s="52">
        <f t="shared" si="4"/>
        <v>-9.3495299337411866E-2</v>
      </c>
      <c r="H15" s="19">
        <v>599.899</v>
      </c>
      <c r="I15" s="140">
        <v>581.64</v>
      </c>
      <c r="J15" s="247">
        <f t="shared" si="5"/>
        <v>3.0415364860009234E-2</v>
      </c>
      <c r="K15" s="215">
        <f t="shared" si="6"/>
        <v>2.9402323614619454E-2</v>
      </c>
      <c r="L15" s="52">
        <f t="shared" si="0"/>
        <v>-3.0436790193015848E-2</v>
      </c>
      <c r="N15" s="27">
        <f t="shared" si="1"/>
        <v>2.93131266735727</v>
      </c>
      <c r="O15" s="152">
        <f t="shared" si="1"/>
        <v>3.1352213801356199</v>
      </c>
      <c r="P15" s="52">
        <f t="shared" si="7"/>
        <v>6.9562252791744703E-2</v>
      </c>
    </row>
    <row r="16" spans="1:19" ht="20.100000000000001" customHeight="1" x14ac:dyDescent="0.25">
      <c r="A16" s="8" t="s">
        <v>173</v>
      </c>
      <c r="B16" s="19">
        <v>1492.68</v>
      </c>
      <c r="C16" s="140">
        <v>1542.8400000000001</v>
      </c>
      <c r="D16" s="247">
        <f t="shared" si="2"/>
        <v>1.8953665431768952E-2</v>
      </c>
      <c r="E16" s="215">
        <f t="shared" si="3"/>
        <v>2.1142521677785808E-2</v>
      </c>
      <c r="F16" s="52">
        <f t="shared" si="4"/>
        <v>3.3603987458798994E-2</v>
      </c>
      <c r="H16" s="19">
        <v>579.60199999999998</v>
      </c>
      <c r="I16" s="140">
        <v>564.91300000000001</v>
      </c>
      <c r="J16" s="247">
        <f t="shared" si="5"/>
        <v>2.9386290531557932E-2</v>
      </c>
      <c r="K16" s="215">
        <f t="shared" si="6"/>
        <v>2.8556761639683518E-2</v>
      </c>
      <c r="L16" s="52">
        <f t="shared" si="0"/>
        <v>-2.5343252783806759E-2</v>
      </c>
      <c r="N16" s="27">
        <f t="shared" si="1"/>
        <v>3.8829621888147492</v>
      </c>
      <c r="O16" s="152">
        <f t="shared" si="1"/>
        <v>3.6615138316351659</v>
      </c>
      <c r="P16" s="52">
        <f t="shared" si="7"/>
        <v>-5.7030778671367674E-2</v>
      </c>
    </row>
    <row r="17" spans="1:16" ht="20.100000000000001" customHeight="1" x14ac:dyDescent="0.25">
      <c r="A17" s="8" t="s">
        <v>180</v>
      </c>
      <c r="B17" s="19">
        <v>928.57</v>
      </c>
      <c r="C17" s="140">
        <v>2548.6999999999998</v>
      </c>
      <c r="D17" s="247">
        <f t="shared" si="2"/>
        <v>1.179074222872799E-2</v>
      </c>
      <c r="E17" s="215">
        <f t="shared" si="3"/>
        <v>3.4926463534891941E-2</v>
      </c>
      <c r="F17" s="52">
        <f t="shared" si="4"/>
        <v>1.7447580688585671</v>
      </c>
      <c r="H17" s="19">
        <v>198.19600000000003</v>
      </c>
      <c r="I17" s="140">
        <v>511.61</v>
      </c>
      <c r="J17" s="247">
        <f t="shared" si="5"/>
        <v>1.0048697620423423E-2</v>
      </c>
      <c r="K17" s="215">
        <f t="shared" si="6"/>
        <v>2.5862256351824944E-2</v>
      </c>
      <c r="L17" s="52">
        <f t="shared" si="0"/>
        <v>1.581333629336616</v>
      </c>
      <c r="N17" s="27">
        <f t="shared" si="1"/>
        <v>2.1344217452642238</v>
      </c>
      <c r="O17" s="152">
        <f t="shared" si="1"/>
        <v>2.0073370738023306</v>
      </c>
      <c r="P17" s="52">
        <f t="shared" si="7"/>
        <v>-5.9540562564012453E-2</v>
      </c>
    </row>
    <row r="18" spans="1:16" ht="20.100000000000001" customHeight="1" x14ac:dyDescent="0.25">
      <c r="A18" s="8" t="s">
        <v>198</v>
      </c>
      <c r="B18" s="19">
        <v>1446.06</v>
      </c>
      <c r="C18" s="140">
        <v>2270.2299999999996</v>
      </c>
      <c r="D18" s="247">
        <f t="shared" si="2"/>
        <v>1.8361696702751968E-2</v>
      </c>
      <c r="E18" s="215">
        <f t="shared" si="3"/>
        <v>3.1110411311969913E-2</v>
      </c>
      <c r="F18" s="52">
        <f t="shared" si="4"/>
        <v>0.56994177281717195</v>
      </c>
      <c r="H18" s="19">
        <v>311.404</v>
      </c>
      <c r="I18" s="140">
        <v>485.17600000000004</v>
      </c>
      <c r="J18" s="247">
        <f t="shared" si="5"/>
        <v>1.5788434851310498E-2</v>
      </c>
      <c r="K18" s="215">
        <f t="shared" si="6"/>
        <v>2.4525998490555343E-2</v>
      </c>
      <c r="L18" s="52">
        <f t="shared" si="0"/>
        <v>0.55802751409744267</v>
      </c>
      <c r="N18" s="27">
        <f t="shared" si="1"/>
        <v>2.1534652780659171</v>
      </c>
      <c r="O18" s="152">
        <f t="shared" si="1"/>
        <v>2.1371226703902253</v>
      </c>
      <c r="P18" s="52">
        <f t="shared" si="7"/>
        <v>-7.5889812768978396E-3</v>
      </c>
    </row>
    <row r="19" spans="1:16" ht="20.100000000000001" customHeight="1" x14ac:dyDescent="0.25">
      <c r="A19" s="8" t="s">
        <v>185</v>
      </c>
      <c r="B19" s="19">
        <v>972.51</v>
      </c>
      <c r="C19" s="140">
        <v>1929.79</v>
      </c>
      <c r="D19" s="247">
        <f t="shared" si="2"/>
        <v>1.2348681009358752E-2</v>
      </c>
      <c r="E19" s="215">
        <f t="shared" si="3"/>
        <v>2.6445144609016015E-2</v>
      </c>
      <c r="F19" s="52">
        <f t="shared" si="4"/>
        <v>0.98433949265303178</v>
      </c>
      <c r="H19" s="19">
        <v>187.96199999999999</v>
      </c>
      <c r="I19" s="140">
        <v>437.95500000000004</v>
      </c>
      <c r="J19" s="247">
        <f t="shared" si="5"/>
        <v>9.5298255369938197E-3</v>
      </c>
      <c r="K19" s="215">
        <f t="shared" si="6"/>
        <v>2.2138942711369E-2</v>
      </c>
      <c r="L19" s="52">
        <f t="shared" si="0"/>
        <v>1.3300188335940246</v>
      </c>
      <c r="N19" s="27">
        <f t="shared" si="1"/>
        <v>1.9327513341765123</v>
      </c>
      <c r="O19" s="152">
        <f t="shared" si="1"/>
        <v>2.2694438254939659</v>
      </c>
      <c r="P19" s="52">
        <f t="shared" si="7"/>
        <v>0.17420372986621593</v>
      </c>
    </row>
    <row r="20" spans="1:16" ht="20.100000000000001" customHeight="1" x14ac:dyDescent="0.25">
      <c r="A20" s="8" t="s">
        <v>182</v>
      </c>
      <c r="B20" s="19">
        <v>1380.81</v>
      </c>
      <c r="C20" s="140">
        <v>1511.97</v>
      </c>
      <c r="D20" s="247">
        <f t="shared" si="2"/>
        <v>1.7533169041483027E-2</v>
      </c>
      <c r="E20" s="215">
        <f t="shared" si="3"/>
        <v>2.0719490356201423E-2</v>
      </c>
      <c r="F20" s="52">
        <f t="shared" si="4"/>
        <v>9.4987724596432593E-2</v>
      </c>
      <c r="H20" s="19">
        <v>355.697</v>
      </c>
      <c r="I20" s="140">
        <v>404.416</v>
      </c>
      <c r="J20" s="247">
        <f t="shared" si="5"/>
        <v>1.8034125802194545E-2</v>
      </c>
      <c r="K20" s="215">
        <f t="shared" si="6"/>
        <v>2.0443521949882987E-2</v>
      </c>
      <c r="L20" s="52">
        <f t="shared" si="0"/>
        <v>0.13696770003682909</v>
      </c>
      <c r="N20" s="27">
        <f t="shared" si="1"/>
        <v>2.5760024912913435</v>
      </c>
      <c r="O20" s="152">
        <f t="shared" si="1"/>
        <v>2.6747620653848951</v>
      </c>
      <c r="P20" s="52">
        <f t="shared" si="7"/>
        <v>3.8338306902818135E-2</v>
      </c>
    </row>
    <row r="21" spans="1:16" ht="20.100000000000001" customHeight="1" x14ac:dyDescent="0.25">
      <c r="A21" s="8" t="s">
        <v>169</v>
      </c>
      <c r="B21" s="19">
        <v>1212.29</v>
      </c>
      <c r="C21" s="140">
        <v>1491.11</v>
      </c>
      <c r="D21" s="247">
        <f t="shared" si="2"/>
        <v>1.5393345570570505E-2</v>
      </c>
      <c r="E21" s="215">
        <f t="shared" si="3"/>
        <v>2.0433632456355287E-2</v>
      </c>
      <c r="F21" s="52">
        <f t="shared" si="4"/>
        <v>0.22999447326959715</v>
      </c>
      <c r="H21" s="19">
        <v>300.154</v>
      </c>
      <c r="I21" s="140">
        <v>381.24600000000004</v>
      </c>
      <c r="J21" s="247">
        <f t="shared" si="5"/>
        <v>1.5218050745527517E-2</v>
      </c>
      <c r="K21" s="215">
        <f t="shared" si="6"/>
        <v>1.9272261654595987E-2</v>
      </c>
      <c r="L21" s="52">
        <f t="shared" si="0"/>
        <v>0.27016798043670931</v>
      </c>
      <c r="N21" s="27">
        <f t="shared" si="1"/>
        <v>2.4759257273424677</v>
      </c>
      <c r="O21" s="152">
        <f t="shared" si="1"/>
        <v>2.5567932613958733</v>
      </c>
      <c r="P21" s="52">
        <f t="shared" si="7"/>
        <v>3.2661534698055987E-2</v>
      </c>
    </row>
    <row r="22" spans="1:16" ht="20.100000000000001" customHeight="1" x14ac:dyDescent="0.25">
      <c r="A22" s="8" t="s">
        <v>176</v>
      </c>
      <c r="B22" s="19">
        <v>560.72</v>
      </c>
      <c r="C22" s="140">
        <v>702.18000000000006</v>
      </c>
      <c r="D22" s="247">
        <f t="shared" si="2"/>
        <v>7.1198778578807831E-3</v>
      </c>
      <c r="E22" s="215">
        <f t="shared" si="3"/>
        <v>9.6224209067094692E-3</v>
      </c>
      <c r="F22" s="52">
        <f t="shared" si="4"/>
        <v>0.25228277928377807</v>
      </c>
      <c r="H22" s="19">
        <v>165.15800000000002</v>
      </c>
      <c r="I22" s="140">
        <v>194.25200000000001</v>
      </c>
      <c r="J22" s="247">
        <f t="shared" si="5"/>
        <v>8.3736442793693709E-3</v>
      </c>
      <c r="K22" s="215">
        <f t="shared" si="6"/>
        <v>9.8195794078589135E-3</v>
      </c>
      <c r="L22" s="52">
        <f t="shared" ref="L22" si="8">(I22-H22)/H22</f>
        <v>0.17615858753436098</v>
      </c>
      <c r="N22" s="27">
        <f t="shared" ref="N22" si="9">(H22/B22)*10</f>
        <v>2.9454629761734914</v>
      </c>
      <c r="O22" s="152">
        <f t="shared" ref="O22" si="10">(I22/C22)*10</f>
        <v>2.7664131704121449</v>
      </c>
      <c r="P22" s="52">
        <f t="shared" ref="P22" si="11">(O22-N22)/N22</f>
        <v>-6.0788340308372726E-2</v>
      </c>
    </row>
    <row r="23" spans="1:16" ht="20.100000000000001" customHeight="1" x14ac:dyDescent="0.25">
      <c r="A23" s="8" t="s">
        <v>178</v>
      </c>
      <c r="B23" s="19">
        <v>478.72</v>
      </c>
      <c r="C23" s="140">
        <v>597.79</v>
      </c>
      <c r="D23" s="247">
        <f t="shared" si="2"/>
        <v>6.0786630191979746E-3</v>
      </c>
      <c r="E23" s="215">
        <f t="shared" si="3"/>
        <v>8.191898080010614E-3</v>
      </c>
      <c r="F23" s="52">
        <f t="shared" si="4"/>
        <v>0.24872576871657739</v>
      </c>
      <c r="H23" s="19">
        <v>134.75</v>
      </c>
      <c r="I23" s="140">
        <v>179.90300000000002</v>
      </c>
      <c r="J23" s="247">
        <f t="shared" si="5"/>
        <v>6.8319340670450271E-3</v>
      </c>
      <c r="K23" s="215">
        <f t="shared" si="6"/>
        <v>9.0942270566688743E-3</v>
      </c>
      <c r="L23" s="52">
        <f t="shared" si="0"/>
        <v>0.33508719851577007</v>
      </c>
      <c r="N23" s="27">
        <f t="shared" si="1"/>
        <v>2.8147977941176467</v>
      </c>
      <c r="O23" s="152">
        <f t="shared" si="1"/>
        <v>3.0094682078990953</v>
      </c>
      <c r="P23" s="52">
        <f t="shared" si="7"/>
        <v>6.9159644145050145E-2</v>
      </c>
    </row>
    <row r="24" spans="1:16" ht="20.100000000000001" customHeight="1" x14ac:dyDescent="0.25">
      <c r="A24" s="8" t="s">
        <v>171</v>
      </c>
      <c r="B24" s="19">
        <v>508.65</v>
      </c>
      <c r="C24" s="140">
        <v>510.28</v>
      </c>
      <c r="D24" s="247">
        <f t="shared" si="2"/>
        <v>6.4587064353171988E-3</v>
      </c>
      <c r="E24" s="215">
        <f t="shared" si="3"/>
        <v>6.9926926717874443E-3</v>
      </c>
      <c r="F24" s="52">
        <f t="shared" si="4"/>
        <v>3.204561093089542E-3</v>
      </c>
      <c r="H24" s="19">
        <v>175.25900000000001</v>
      </c>
      <c r="I24" s="140">
        <v>176.649</v>
      </c>
      <c r="J24" s="247">
        <f t="shared" si="5"/>
        <v>8.8857731551483816E-3</v>
      </c>
      <c r="K24" s="215">
        <f t="shared" si="6"/>
        <v>8.9297349979349985E-3</v>
      </c>
      <c r="L24" s="52">
        <f t="shared" si="0"/>
        <v>7.9311190866088836E-3</v>
      </c>
      <c r="N24" s="27">
        <f t="shared" si="1"/>
        <v>3.4455716111274945</v>
      </c>
      <c r="O24" s="152">
        <f t="shared" si="1"/>
        <v>3.4618052833738346</v>
      </c>
      <c r="P24" s="52">
        <f t="shared" si="7"/>
        <v>4.7114598326481877E-3</v>
      </c>
    </row>
    <row r="25" spans="1:16" ht="20.100000000000001" customHeight="1" x14ac:dyDescent="0.25">
      <c r="A25" s="8" t="s">
        <v>177</v>
      </c>
      <c r="B25" s="19">
        <v>576.75</v>
      </c>
      <c r="C25" s="140">
        <v>417.47</v>
      </c>
      <c r="D25" s="247">
        <f t="shared" si="2"/>
        <v>7.3234226611013364E-3</v>
      </c>
      <c r="E25" s="215">
        <f t="shared" si="3"/>
        <v>5.720857979327241E-3</v>
      </c>
      <c r="F25" s="52">
        <f t="shared" si="4"/>
        <v>-0.2761681837884698</v>
      </c>
      <c r="H25" s="19">
        <v>188.18499999999997</v>
      </c>
      <c r="I25" s="140">
        <v>163.55799999999999</v>
      </c>
      <c r="J25" s="247">
        <f t="shared" si="5"/>
        <v>9.5411318174906737E-3</v>
      </c>
      <c r="K25" s="215">
        <f t="shared" si="6"/>
        <v>8.2679754586340842E-3</v>
      </c>
      <c r="L25" s="52">
        <f t="shared" si="0"/>
        <v>-0.13086590323352013</v>
      </c>
      <c r="N25" s="27">
        <f t="shared" si="1"/>
        <v>3.2628521889900295</v>
      </c>
      <c r="O25" s="152">
        <f t="shared" si="1"/>
        <v>3.9178384075502426</v>
      </c>
      <c r="P25" s="52">
        <f t="shared" si="7"/>
        <v>0.20074038927364191</v>
      </c>
    </row>
    <row r="26" spans="1:16" ht="20.100000000000001" customHeight="1" x14ac:dyDescent="0.25">
      <c r="A26" s="8" t="s">
        <v>187</v>
      </c>
      <c r="B26" s="19">
        <v>442.61</v>
      </c>
      <c r="C26" s="140">
        <v>564.24</v>
      </c>
      <c r="D26" s="247">
        <f t="shared" si="2"/>
        <v>5.6201475579194839E-3</v>
      </c>
      <c r="E26" s="215">
        <f t="shared" si="3"/>
        <v>7.7321410071516574E-3</v>
      </c>
      <c r="F26" s="52">
        <f t="shared" si="4"/>
        <v>0.27480174419918213</v>
      </c>
      <c r="H26" s="19">
        <v>105.39100000000001</v>
      </c>
      <c r="I26" s="140">
        <v>162.971</v>
      </c>
      <c r="J26" s="247">
        <f t="shared" si="5"/>
        <v>5.3434090037843595E-3</v>
      </c>
      <c r="K26" s="215">
        <f t="shared" si="6"/>
        <v>8.2383021831341496E-3</v>
      </c>
      <c r="L26" s="52">
        <f t="shared" si="0"/>
        <v>0.54634646222163175</v>
      </c>
      <c r="N26" s="27">
        <f t="shared" si="1"/>
        <v>2.381125595897065</v>
      </c>
      <c r="O26" s="152">
        <f t="shared" si="1"/>
        <v>2.8883276619878067</v>
      </c>
      <c r="P26" s="52">
        <f t="shared" si="7"/>
        <v>0.21300937126739777</v>
      </c>
    </row>
    <row r="27" spans="1:16" ht="20.100000000000001" customHeight="1" x14ac:dyDescent="0.25">
      <c r="A27" s="8" t="s">
        <v>207</v>
      </c>
      <c r="B27" s="19">
        <v>187.48000000000002</v>
      </c>
      <c r="C27" s="140">
        <v>410.69</v>
      </c>
      <c r="D27" s="247">
        <f t="shared" si="2"/>
        <v>2.3805726580030839E-3</v>
      </c>
      <c r="E27" s="215">
        <f t="shared" si="3"/>
        <v>5.6279473100579788E-3</v>
      </c>
      <c r="F27" s="52">
        <f t="shared" si="4"/>
        <v>1.1905803285683805</v>
      </c>
      <c r="H27" s="19">
        <v>50.731999999999999</v>
      </c>
      <c r="I27" s="140">
        <v>125.821</v>
      </c>
      <c r="J27" s="247">
        <f t="shared" si="5"/>
        <v>2.5721534626295234E-3</v>
      </c>
      <c r="K27" s="215">
        <f t="shared" si="6"/>
        <v>6.3603427541349192E-3</v>
      </c>
      <c r="L27" s="52">
        <f t="shared" si="0"/>
        <v>1.4801111724355436</v>
      </c>
      <c r="N27" s="27">
        <f t="shared" si="1"/>
        <v>2.7059953061659909</v>
      </c>
      <c r="O27" s="152">
        <f t="shared" si="1"/>
        <v>3.0636489809832232</v>
      </c>
      <c r="P27" s="52">
        <f t="shared" si="7"/>
        <v>0.13217084080015518</v>
      </c>
    </row>
    <row r="28" spans="1:16" ht="20.100000000000001" customHeight="1" x14ac:dyDescent="0.25">
      <c r="A28" s="8" t="s">
        <v>199</v>
      </c>
      <c r="B28" s="19">
        <v>788.4</v>
      </c>
      <c r="C28" s="140">
        <v>557.38</v>
      </c>
      <c r="D28" s="247">
        <f t="shared" si="2"/>
        <v>1.0010899741677145E-2</v>
      </c>
      <c r="E28" s="215">
        <f t="shared" si="3"/>
        <v>7.6381340467995724E-3</v>
      </c>
      <c r="F28" s="52">
        <f t="shared" si="4"/>
        <v>-0.29302384576357177</v>
      </c>
      <c r="H28" s="19">
        <v>160.57299999999998</v>
      </c>
      <c r="I28" s="140">
        <v>119.208</v>
      </c>
      <c r="J28" s="247">
        <f t="shared" si="5"/>
        <v>8.141181068256927E-3</v>
      </c>
      <c r="K28" s="215">
        <f t="shared" si="6"/>
        <v>6.0260508105555947E-3</v>
      </c>
      <c r="L28" s="52">
        <f t="shared" si="0"/>
        <v>-0.25760868888293786</v>
      </c>
      <c r="N28" s="27">
        <f t="shared" si="1"/>
        <v>2.0366945712836122</v>
      </c>
      <c r="O28" s="152">
        <f t="shared" si="1"/>
        <v>2.138720442068248</v>
      </c>
      <c r="P28" s="52">
        <f t="shared" si="7"/>
        <v>5.0093849231568718E-2</v>
      </c>
    </row>
    <row r="29" spans="1:16" ht="20.100000000000001" customHeight="1" x14ac:dyDescent="0.25">
      <c r="A29" s="8" t="s">
        <v>189</v>
      </c>
      <c r="B29" s="19">
        <v>1512.0500000000002</v>
      </c>
      <c r="C29" s="140">
        <v>436.19000000000005</v>
      </c>
      <c r="D29" s="247">
        <f t="shared" si="2"/>
        <v>1.9199620693052928E-2</v>
      </c>
      <c r="E29" s="215">
        <f t="shared" si="3"/>
        <v>5.9773900927078578E-3</v>
      </c>
      <c r="F29" s="52">
        <f>(C29-B29)/B29</f>
        <v>-0.7115240898118449</v>
      </c>
      <c r="H29" s="19">
        <v>216.09700000000001</v>
      </c>
      <c r="I29" s="140">
        <v>114.40100000000001</v>
      </c>
      <c r="J29" s="247">
        <f t="shared" si="5"/>
        <v>1.09562928095453E-2</v>
      </c>
      <c r="K29" s="215">
        <f t="shared" si="6"/>
        <v>5.7830534760953175E-3</v>
      </c>
      <c r="L29" s="52">
        <f t="shared" si="0"/>
        <v>-0.47060347899322985</v>
      </c>
      <c r="N29" s="27">
        <f t="shared" si="1"/>
        <v>1.4291657021923876</v>
      </c>
      <c r="O29" s="152">
        <f t="shared" si="1"/>
        <v>2.6227332125908429</v>
      </c>
      <c r="P29" s="52">
        <f>(O29-N29)/N29</f>
        <v>0.83514984201445863</v>
      </c>
    </row>
    <row r="30" spans="1:16" ht="20.100000000000001" customHeight="1" x14ac:dyDescent="0.25">
      <c r="A30" s="8" t="s">
        <v>175</v>
      </c>
      <c r="B30" s="19">
        <v>402.98</v>
      </c>
      <c r="C30" s="140">
        <v>365.83000000000004</v>
      </c>
      <c r="D30" s="247">
        <f t="shared" si="2"/>
        <v>5.1169360450292441E-3</v>
      </c>
      <c r="E30" s="215">
        <f t="shared" si="3"/>
        <v>5.0132020853648996E-3</v>
      </c>
      <c r="F30" s="52">
        <f t="shared" si="4"/>
        <v>-9.2188197925455295E-2</v>
      </c>
      <c r="H30" s="19">
        <v>98.034999999999997</v>
      </c>
      <c r="I30" s="140">
        <v>107.18500000000002</v>
      </c>
      <c r="J30" s="247">
        <f t="shared" si="5"/>
        <v>4.9704538498163949E-3</v>
      </c>
      <c r="K30" s="215">
        <f t="shared" si="6"/>
        <v>5.418279445418105E-3</v>
      </c>
      <c r="L30" s="52">
        <f t="shared" si="0"/>
        <v>9.3334013362574797E-2</v>
      </c>
      <c r="N30" s="27">
        <f t="shared" si="1"/>
        <v>2.4327510050126557</v>
      </c>
      <c r="O30" s="152">
        <f t="shared" si="1"/>
        <v>2.9299128010277995</v>
      </c>
      <c r="P30" s="52">
        <f t="shared" si="7"/>
        <v>0.20436197333419964</v>
      </c>
    </row>
    <row r="31" spans="1:16" ht="20.100000000000001" customHeight="1" x14ac:dyDescent="0.25">
      <c r="A31" s="8" t="s">
        <v>179</v>
      </c>
      <c r="B31" s="19">
        <v>56.2</v>
      </c>
      <c r="C31" s="140">
        <v>96.01</v>
      </c>
      <c r="D31" s="247">
        <f t="shared" si="2"/>
        <v>7.1361309675577829E-4</v>
      </c>
      <c r="E31" s="215">
        <f t="shared" si="3"/>
        <v>1.3156863357731295E-3</v>
      </c>
      <c r="F31" s="52">
        <f t="shared" si="4"/>
        <v>0.70836298932384345</v>
      </c>
      <c r="H31" s="19">
        <v>58.798999999999999</v>
      </c>
      <c r="I31" s="140">
        <v>103.16300000000001</v>
      </c>
      <c r="J31" s="247">
        <f t="shared" si="5"/>
        <v>2.9811568920829722E-3</v>
      </c>
      <c r="K31" s="215">
        <f t="shared" si="6"/>
        <v>5.214964429982441E-3</v>
      </c>
      <c r="L31" s="52">
        <f t="shared" si="0"/>
        <v>0.75450262759570763</v>
      </c>
      <c r="N31" s="27">
        <f t="shared" si="1"/>
        <v>10.462455516014234</v>
      </c>
      <c r="O31" s="152">
        <f t="shared" si="1"/>
        <v>10.745026559733361</v>
      </c>
      <c r="P31" s="52">
        <f t="shared" si="7"/>
        <v>2.7008099894581424E-2</v>
      </c>
    </row>
    <row r="32" spans="1:16" ht="20.100000000000001" customHeight="1" thickBot="1" x14ac:dyDescent="0.3">
      <c r="A32" s="8" t="s">
        <v>17</v>
      </c>
      <c r="B32" s="19">
        <f>B33-SUM(B7:B31)</f>
        <v>3449.6399999999703</v>
      </c>
      <c r="C32" s="140">
        <f>C33-SUM(C7:C31)</f>
        <v>4087.9099999999598</v>
      </c>
      <c r="D32" s="247">
        <f t="shared" si="2"/>
        <v>4.3802638489191845E-2</v>
      </c>
      <c r="E32" s="215">
        <f t="shared" si="3"/>
        <v>5.6019241004794093E-2</v>
      </c>
      <c r="F32" s="52">
        <f t="shared" si="4"/>
        <v>0.18502510406882894</v>
      </c>
      <c r="H32" s="19">
        <f>H33-SUM(H7:H31)</f>
        <v>979.14099999999962</v>
      </c>
      <c r="I32" s="140">
        <f>I33-SUM(I7:I31)</f>
        <v>1098.9410000000062</v>
      </c>
      <c r="J32" s="247">
        <f t="shared" si="5"/>
        <v>4.9643241219595784E-2</v>
      </c>
      <c r="K32" s="215">
        <f t="shared" si="6"/>
        <v>5.555226414169194E-2</v>
      </c>
      <c r="L32" s="52">
        <f t="shared" si="0"/>
        <v>0.12235214335831775</v>
      </c>
      <c r="N32" s="27">
        <f t="shared" si="1"/>
        <v>2.8383860344847811</v>
      </c>
      <c r="O32" s="152">
        <f t="shared" si="1"/>
        <v>2.6882710235793277</v>
      </c>
      <c r="P32" s="52">
        <f t="shared" si="7"/>
        <v>-5.2887454025506452E-2</v>
      </c>
    </row>
    <row r="33" spans="1:16" ht="26.25" customHeight="1" thickBot="1" x14ac:dyDescent="0.3">
      <c r="A33" s="12" t="s">
        <v>18</v>
      </c>
      <c r="B33" s="17">
        <v>78754.159999999945</v>
      </c>
      <c r="C33" s="145">
        <v>72973.319999999978</v>
      </c>
      <c r="D33" s="243">
        <f>SUM(D7:D32)</f>
        <v>1.0000000000000004</v>
      </c>
      <c r="E33" s="244">
        <f>SUM(E7:E32)</f>
        <v>1</v>
      </c>
      <c r="F33" s="57">
        <f t="shared" si="4"/>
        <v>-7.3403614488427929E-2</v>
      </c>
      <c r="G33" s="1"/>
      <c r="H33" s="17">
        <v>19723.550999999999</v>
      </c>
      <c r="I33" s="145">
        <v>19782.110000000011</v>
      </c>
      <c r="J33" s="243">
        <f>SUM(J7:J32)</f>
        <v>1.0000000000000002</v>
      </c>
      <c r="K33" s="244">
        <f>SUM(K7:K32)</f>
        <v>0.99999999999999978</v>
      </c>
      <c r="L33" s="57">
        <f t="shared" si="0"/>
        <v>2.9689886978268784E-3</v>
      </c>
      <c r="N33" s="29">
        <f t="shared" si="1"/>
        <v>2.5044456064289196</v>
      </c>
      <c r="O33" s="146">
        <f t="shared" si="1"/>
        <v>2.7108688490533277</v>
      </c>
      <c r="P33" s="57">
        <f t="shared" si="7"/>
        <v>8.2422729443402176E-2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L5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168</v>
      </c>
      <c r="B39" s="39">
        <v>13971.02</v>
      </c>
      <c r="C39" s="147">
        <v>9642.0799999999981</v>
      </c>
      <c r="D39" s="247">
        <f t="shared" ref="D39:D61" si="12">B39/$B$62</f>
        <v>0.37556283269292495</v>
      </c>
      <c r="E39" s="246">
        <f t="shared" ref="E39:E61" si="13">C39/$C$62</f>
        <v>0.30098391769054028</v>
      </c>
      <c r="F39" s="52">
        <f>(C39-B39)/B39</f>
        <v>-0.30985139238223136</v>
      </c>
      <c r="H39" s="39">
        <v>2967.3060000000005</v>
      </c>
      <c r="I39" s="147">
        <v>2228.0590000000002</v>
      </c>
      <c r="J39" s="247">
        <f t="shared" ref="J39:J61" si="14">H39/$H$62</f>
        <v>0.34651706271650712</v>
      </c>
      <c r="K39" s="246">
        <f t="shared" ref="K39:K61" si="15">I39/$I$62</f>
        <v>0.28375120365015633</v>
      </c>
      <c r="L39" s="52">
        <f t="shared" ref="L39:L62" si="16">(I39-H39)/H39</f>
        <v>-0.24913069295852877</v>
      </c>
      <c r="N39" s="27">
        <f t="shared" ref="N39:O62" si="17">(H39/B39)*10</f>
        <v>2.1239007602880826</v>
      </c>
      <c r="O39" s="151">
        <f t="shared" si="17"/>
        <v>2.3107659343212257</v>
      </c>
      <c r="P39" s="61">
        <f t="shared" si="7"/>
        <v>8.7982064664733656E-2</v>
      </c>
    </row>
    <row r="40" spans="1:16" ht="20.100000000000001" customHeight="1" x14ac:dyDescent="0.25">
      <c r="A40" s="38" t="s">
        <v>172</v>
      </c>
      <c r="B40" s="19">
        <v>5430.1399999999994</v>
      </c>
      <c r="C40" s="140">
        <v>6149.34</v>
      </c>
      <c r="D40" s="247">
        <f t="shared" si="12"/>
        <v>0.14597064210910579</v>
      </c>
      <c r="E40" s="215">
        <f t="shared" si="13"/>
        <v>0.19195572370392566</v>
      </c>
      <c r="F40" s="52">
        <f t="shared" ref="F40:F62" si="18">(C40-B40)/B40</f>
        <v>0.13244594062031564</v>
      </c>
      <c r="H40" s="19">
        <v>1209.8300000000002</v>
      </c>
      <c r="I40" s="140">
        <v>1231.347</v>
      </c>
      <c r="J40" s="247">
        <f t="shared" si="14"/>
        <v>0.14128193653984852</v>
      </c>
      <c r="K40" s="215">
        <f t="shared" si="15"/>
        <v>0.1568164008946841</v>
      </c>
      <c r="L40" s="52">
        <f t="shared" si="16"/>
        <v>1.7785143367249796E-2</v>
      </c>
      <c r="N40" s="27">
        <f t="shared" si="17"/>
        <v>2.2279904385522293</v>
      </c>
      <c r="O40" s="152">
        <f t="shared" si="17"/>
        <v>2.0024051361609536</v>
      </c>
      <c r="P40" s="52">
        <f t="shared" si="7"/>
        <v>-0.1012505702393693</v>
      </c>
    </row>
    <row r="41" spans="1:16" ht="20.100000000000001" customHeight="1" x14ac:dyDescent="0.25">
      <c r="A41" s="38" t="s">
        <v>163</v>
      </c>
      <c r="B41" s="19">
        <v>6250.52</v>
      </c>
      <c r="C41" s="140">
        <v>4847.54</v>
      </c>
      <c r="D41" s="247">
        <f t="shared" si="12"/>
        <v>0.16802373749402558</v>
      </c>
      <c r="E41" s="215">
        <f t="shared" si="13"/>
        <v>0.15131917390870039</v>
      </c>
      <c r="F41" s="52">
        <f t="shared" si="18"/>
        <v>-0.22445812508399307</v>
      </c>
      <c r="H41" s="19">
        <v>1462.5909999999999</v>
      </c>
      <c r="I41" s="140">
        <v>1197.4010000000001</v>
      </c>
      <c r="J41" s="247">
        <f t="shared" si="14"/>
        <v>0.17079894600543344</v>
      </c>
      <c r="K41" s="215">
        <f t="shared" si="15"/>
        <v>0.15249325758514509</v>
      </c>
      <c r="L41" s="52">
        <f t="shared" si="16"/>
        <v>-0.18131521389096464</v>
      </c>
      <c r="N41" s="27">
        <f t="shared" si="17"/>
        <v>2.3399509160837813</v>
      </c>
      <c r="O41" s="152">
        <f t="shared" si="17"/>
        <v>2.4701209273157105</v>
      </c>
      <c r="P41" s="52">
        <f t="shared" si="7"/>
        <v>5.5629376811794876E-2</v>
      </c>
    </row>
    <row r="42" spans="1:16" ht="20.100000000000001" customHeight="1" x14ac:dyDescent="0.25">
      <c r="A42" s="38" t="s">
        <v>174</v>
      </c>
      <c r="B42" s="19">
        <v>3199.6200000000003</v>
      </c>
      <c r="C42" s="140">
        <v>2330.9899999999998</v>
      </c>
      <c r="D42" s="247">
        <f t="shared" si="12"/>
        <v>8.6010781656667631E-2</v>
      </c>
      <c r="E42" s="215">
        <f t="shared" si="13"/>
        <v>7.2763397762461282E-2</v>
      </c>
      <c r="F42" s="52">
        <f t="shared" si="18"/>
        <v>-0.27147911314468609</v>
      </c>
      <c r="H42" s="19">
        <v>743.46399999999994</v>
      </c>
      <c r="I42" s="140">
        <v>616.45399999999995</v>
      </c>
      <c r="J42" s="247">
        <f t="shared" si="14"/>
        <v>8.6820490207435694E-2</v>
      </c>
      <c r="K42" s="215">
        <f t="shared" si="15"/>
        <v>7.8507599886247822E-2</v>
      </c>
      <c r="L42" s="52">
        <f t="shared" si="16"/>
        <v>-0.17083544058622879</v>
      </c>
      <c r="N42" s="27">
        <f t="shared" si="17"/>
        <v>2.323600927610153</v>
      </c>
      <c r="O42" s="152">
        <f t="shared" si="17"/>
        <v>2.6446016499427283</v>
      </c>
      <c r="P42" s="52">
        <f t="shared" si="7"/>
        <v>0.13814795755944534</v>
      </c>
    </row>
    <row r="43" spans="1:16" ht="20.100000000000001" customHeight="1" x14ac:dyDescent="0.25">
      <c r="A43" s="38" t="s">
        <v>173</v>
      </c>
      <c r="B43" s="19">
        <v>1492.68</v>
      </c>
      <c r="C43" s="140">
        <v>1542.8400000000001</v>
      </c>
      <c r="D43" s="247">
        <f t="shared" si="12"/>
        <v>4.0125569149859867E-2</v>
      </c>
      <c r="E43" s="215">
        <f t="shared" si="13"/>
        <v>4.8160773149535506E-2</v>
      </c>
      <c r="F43" s="52">
        <f t="shared" si="18"/>
        <v>3.3603987458798994E-2</v>
      </c>
      <c r="H43" s="19">
        <v>579.60199999999998</v>
      </c>
      <c r="I43" s="140">
        <v>564.91300000000001</v>
      </c>
      <c r="J43" s="247">
        <f t="shared" si="14"/>
        <v>6.7684958202697293E-2</v>
      </c>
      <c r="K43" s="215">
        <f t="shared" si="15"/>
        <v>7.1943671019313551E-2</v>
      </c>
      <c r="L43" s="52">
        <f t="shared" si="16"/>
        <v>-2.5343252783806759E-2</v>
      </c>
      <c r="N43" s="27">
        <f t="shared" si="17"/>
        <v>3.8829621888147492</v>
      </c>
      <c r="O43" s="152">
        <f t="shared" si="17"/>
        <v>3.6615138316351659</v>
      </c>
      <c r="P43" s="52">
        <f t="shared" si="7"/>
        <v>-5.7030778671367674E-2</v>
      </c>
    </row>
    <row r="44" spans="1:16" ht="20.100000000000001" customHeight="1" x14ac:dyDescent="0.25">
      <c r="A44" s="38" t="s">
        <v>185</v>
      </c>
      <c r="B44" s="19">
        <v>972.51</v>
      </c>
      <c r="C44" s="140">
        <v>1929.79</v>
      </c>
      <c r="D44" s="247">
        <f t="shared" si="12"/>
        <v>2.6142587328784612E-2</v>
      </c>
      <c r="E44" s="215">
        <f t="shared" si="13"/>
        <v>6.0239673858755359E-2</v>
      </c>
      <c r="F44" s="52">
        <f t="shared" si="18"/>
        <v>0.98433949265303178</v>
      </c>
      <c r="H44" s="19">
        <v>187.96199999999999</v>
      </c>
      <c r="I44" s="140">
        <v>437.95500000000004</v>
      </c>
      <c r="J44" s="247">
        <f t="shared" si="14"/>
        <v>2.1949889948094364E-2</v>
      </c>
      <c r="K44" s="215">
        <f t="shared" si="15"/>
        <v>5.577512013577926E-2</v>
      </c>
      <c r="L44" s="52">
        <f t="shared" si="16"/>
        <v>1.3300188335940246</v>
      </c>
      <c r="N44" s="27">
        <f t="shared" si="17"/>
        <v>1.9327513341765123</v>
      </c>
      <c r="O44" s="152">
        <f t="shared" si="17"/>
        <v>2.2694438254939659</v>
      </c>
      <c r="P44" s="52">
        <f t="shared" si="7"/>
        <v>0.17420372986621593</v>
      </c>
    </row>
    <row r="45" spans="1:16" ht="20.100000000000001" customHeight="1" x14ac:dyDescent="0.25">
      <c r="A45" s="38" t="s">
        <v>169</v>
      </c>
      <c r="B45" s="19">
        <v>1212.29</v>
      </c>
      <c r="C45" s="140">
        <v>1491.11</v>
      </c>
      <c r="D45" s="247">
        <f t="shared" si="12"/>
        <v>3.2588248134016409E-2</v>
      </c>
      <c r="E45" s="215">
        <f t="shared" si="13"/>
        <v>4.6545986914394155E-2</v>
      </c>
      <c r="F45" s="52">
        <f t="shared" si="18"/>
        <v>0.22999447326959715</v>
      </c>
      <c r="H45" s="19">
        <v>300.154</v>
      </c>
      <c r="I45" s="140">
        <v>381.24600000000004</v>
      </c>
      <c r="J45" s="247">
        <f t="shared" si="14"/>
        <v>3.5051485233612727E-2</v>
      </c>
      <c r="K45" s="215">
        <f t="shared" si="15"/>
        <v>4.8553028167928898E-2</v>
      </c>
      <c r="L45" s="52">
        <f t="shared" si="16"/>
        <v>0.27016798043670931</v>
      </c>
      <c r="N45" s="27">
        <f t="shared" si="17"/>
        <v>2.4759257273424677</v>
      </c>
      <c r="O45" s="152">
        <f t="shared" si="17"/>
        <v>2.5567932613958733</v>
      </c>
      <c r="P45" s="52">
        <f t="shared" si="7"/>
        <v>3.2661534698055987E-2</v>
      </c>
    </row>
    <row r="46" spans="1:16" ht="20.100000000000001" customHeight="1" x14ac:dyDescent="0.25">
      <c r="A46" s="38" t="s">
        <v>176</v>
      </c>
      <c r="B46" s="19">
        <v>560.72</v>
      </c>
      <c r="C46" s="140">
        <v>702.18000000000006</v>
      </c>
      <c r="D46" s="247">
        <f t="shared" si="12"/>
        <v>1.5073029137999721E-2</v>
      </c>
      <c r="E46" s="215">
        <f t="shared" si="13"/>
        <v>2.1919014084507041E-2</v>
      </c>
      <c r="F46" s="52">
        <f t="shared" si="18"/>
        <v>0.25228277928377807</v>
      </c>
      <c r="H46" s="19">
        <v>165.15800000000002</v>
      </c>
      <c r="I46" s="140">
        <v>194.25200000000001</v>
      </c>
      <c r="J46" s="247">
        <f t="shared" si="14"/>
        <v>1.9286876730654968E-2</v>
      </c>
      <c r="K46" s="215">
        <f t="shared" si="15"/>
        <v>2.473868008497538E-2</v>
      </c>
      <c r="L46" s="52">
        <f t="shared" si="16"/>
        <v>0.17615858753436098</v>
      </c>
      <c r="N46" s="27">
        <f t="shared" si="17"/>
        <v>2.9454629761734914</v>
      </c>
      <c r="O46" s="152">
        <f t="shared" si="17"/>
        <v>2.7664131704121449</v>
      </c>
      <c r="P46" s="52">
        <f t="shared" si="7"/>
        <v>-6.0788340308372726E-2</v>
      </c>
    </row>
    <row r="47" spans="1:16" ht="20.100000000000001" customHeight="1" x14ac:dyDescent="0.25">
      <c r="A47" s="38" t="s">
        <v>178</v>
      </c>
      <c r="B47" s="19">
        <v>478.72</v>
      </c>
      <c r="C47" s="140">
        <v>597.79</v>
      </c>
      <c r="D47" s="247">
        <f t="shared" si="12"/>
        <v>1.2868741098842965E-2</v>
      </c>
      <c r="E47" s="215">
        <f t="shared" si="13"/>
        <v>1.8660411047847363E-2</v>
      </c>
      <c r="F47" s="52">
        <f t="shared" si="18"/>
        <v>0.24872576871657739</v>
      </c>
      <c r="H47" s="19">
        <v>134.75</v>
      </c>
      <c r="I47" s="140">
        <v>179.90300000000002</v>
      </c>
      <c r="J47" s="247">
        <f t="shared" si="14"/>
        <v>1.5735881031834709E-2</v>
      </c>
      <c r="K47" s="215">
        <f t="shared" si="15"/>
        <v>2.2911284122311873E-2</v>
      </c>
      <c r="L47" s="52">
        <f t="shared" si="16"/>
        <v>0.33508719851577007</v>
      </c>
      <c r="N47" s="27">
        <f t="shared" si="17"/>
        <v>2.8147977941176467</v>
      </c>
      <c r="O47" s="152">
        <f t="shared" si="17"/>
        <v>3.0094682078990953</v>
      </c>
      <c r="P47" s="52">
        <f t="shared" si="7"/>
        <v>6.9159644145050145E-2</v>
      </c>
    </row>
    <row r="48" spans="1:16" ht="20.100000000000001" customHeight="1" x14ac:dyDescent="0.25">
      <c r="A48" s="38" t="s">
        <v>171</v>
      </c>
      <c r="B48" s="19">
        <v>508.65</v>
      </c>
      <c r="C48" s="140">
        <v>510.28</v>
      </c>
      <c r="D48" s="247">
        <f t="shared" si="12"/>
        <v>1.3673306233135179E-2</v>
      </c>
      <c r="E48" s="215">
        <f t="shared" si="13"/>
        <v>1.592872839876136E-2</v>
      </c>
      <c r="F48" s="52">
        <f t="shared" si="18"/>
        <v>3.204561093089542E-3</v>
      </c>
      <c r="H48" s="19">
        <v>175.25900000000001</v>
      </c>
      <c r="I48" s="140">
        <v>176.649</v>
      </c>
      <c r="J48" s="247">
        <f t="shared" si="14"/>
        <v>2.0466454721768605E-2</v>
      </c>
      <c r="K48" s="215">
        <f t="shared" si="15"/>
        <v>2.2496875699250539E-2</v>
      </c>
      <c r="L48" s="52">
        <f t="shared" si="16"/>
        <v>7.9311190866088836E-3</v>
      </c>
      <c r="N48" s="27">
        <f t="shared" si="17"/>
        <v>3.4455716111274945</v>
      </c>
      <c r="O48" s="152">
        <f t="shared" si="17"/>
        <v>3.4618052833738346</v>
      </c>
      <c r="P48" s="52">
        <f t="shared" si="7"/>
        <v>4.7114598326481877E-3</v>
      </c>
    </row>
    <row r="49" spans="1:16" ht="20.100000000000001" customHeight="1" x14ac:dyDescent="0.25">
      <c r="A49" s="38" t="s">
        <v>187</v>
      </c>
      <c r="B49" s="19">
        <v>442.61</v>
      </c>
      <c r="C49" s="140">
        <v>564.24</v>
      </c>
      <c r="D49" s="247">
        <f t="shared" si="12"/>
        <v>1.1898047914770397E-2</v>
      </c>
      <c r="E49" s="215">
        <f t="shared" si="13"/>
        <v>1.7613125561881927E-2</v>
      </c>
      <c r="F49" s="52">
        <f t="shared" si="18"/>
        <v>0.27480174419918213</v>
      </c>
      <c r="H49" s="19">
        <v>105.39100000000001</v>
      </c>
      <c r="I49" s="140">
        <v>162.971</v>
      </c>
      <c r="J49" s="247">
        <f t="shared" si="14"/>
        <v>1.230738580947007E-2</v>
      </c>
      <c r="K49" s="215">
        <f t="shared" si="15"/>
        <v>2.0754933962731516E-2</v>
      </c>
      <c r="L49" s="52">
        <f t="shared" si="16"/>
        <v>0.54634646222163175</v>
      </c>
      <c r="N49" s="27">
        <f t="shared" si="17"/>
        <v>2.381125595897065</v>
      </c>
      <c r="O49" s="152">
        <f t="shared" si="17"/>
        <v>2.8883276619878067</v>
      </c>
      <c r="P49" s="52">
        <f t="shared" si="7"/>
        <v>0.21300937126739777</v>
      </c>
    </row>
    <row r="50" spans="1:16" ht="20.100000000000001" customHeight="1" x14ac:dyDescent="0.25">
      <c r="A50" s="38" t="s">
        <v>189</v>
      </c>
      <c r="B50" s="19">
        <v>1512.0500000000002</v>
      </c>
      <c r="C50" s="140">
        <v>436.19000000000005</v>
      </c>
      <c r="D50" s="247">
        <f t="shared" si="12"/>
        <v>4.0646264995207022E-2</v>
      </c>
      <c r="E50" s="215">
        <f t="shared" si="13"/>
        <v>1.3615959944061532E-2</v>
      </c>
      <c r="F50" s="52">
        <f t="shared" si="18"/>
        <v>-0.7115240898118449</v>
      </c>
      <c r="H50" s="19">
        <v>216.09700000000001</v>
      </c>
      <c r="I50" s="140">
        <v>114.40100000000001</v>
      </c>
      <c r="J50" s="247">
        <f t="shared" si="14"/>
        <v>2.5235448484871133E-2</v>
      </c>
      <c r="K50" s="215">
        <f t="shared" si="15"/>
        <v>1.456937246669928E-2</v>
      </c>
      <c r="L50" s="52">
        <f t="shared" si="16"/>
        <v>-0.47060347899322985</v>
      </c>
      <c r="N50" s="27">
        <f t="shared" si="17"/>
        <v>1.4291657021923876</v>
      </c>
      <c r="O50" s="152">
        <f t="shared" si="17"/>
        <v>2.6227332125908429</v>
      </c>
      <c r="P50" s="52">
        <f t="shared" si="7"/>
        <v>0.83514984201445863</v>
      </c>
    </row>
    <row r="51" spans="1:16" ht="20.100000000000001" customHeight="1" x14ac:dyDescent="0.25">
      <c r="A51" s="38" t="s">
        <v>175</v>
      </c>
      <c r="B51" s="19">
        <v>402.98</v>
      </c>
      <c r="C51" s="140">
        <v>365.83000000000004</v>
      </c>
      <c r="D51" s="247">
        <f t="shared" si="12"/>
        <v>1.0832731634382808E-2</v>
      </c>
      <c r="E51" s="215">
        <f t="shared" si="13"/>
        <v>1.1419625911497353E-2</v>
      </c>
      <c r="F51" s="52">
        <f t="shared" si="18"/>
        <v>-9.2188197925455295E-2</v>
      </c>
      <c r="H51" s="19">
        <v>98.034999999999997</v>
      </c>
      <c r="I51" s="140">
        <v>107.18500000000002</v>
      </c>
      <c r="J51" s="247">
        <f t="shared" si="14"/>
        <v>1.1448364355888058E-2</v>
      </c>
      <c r="K51" s="215">
        <f t="shared" si="15"/>
        <v>1.3650389313407771E-2</v>
      </c>
      <c r="L51" s="52">
        <f t="shared" si="16"/>
        <v>9.3334013362574797E-2</v>
      </c>
      <c r="N51" s="27">
        <f t="shared" si="17"/>
        <v>2.4327510050126557</v>
      </c>
      <c r="O51" s="152">
        <f t="shared" si="17"/>
        <v>2.9299128010277995</v>
      </c>
      <c r="P51" s="52">
        <f t="shared" si="7"/>
        <v>0.20436197333419964</v>
      </c>
    </row>
    <row r="52" spans="1:16" ht="20.100000000000001" customHeight="1" x14ac:dyDescent="0.25">
      <c r="A52" s="38" t="s">
        <v>191</v>
      </c>
      <c r="B52" s="19">
        <v>266.23</v>
      </c>
      <c r="C52" s="140">
        <v>380.53999999999996</v>
      </c>
      <c r="D52" s="247">
        <f t="shared" si="12"/>
        <v>7.1566781056671171E-3</v>
      </c>
      <c r="E52" s="215">
        <f t="shared" si="13"/>
        <v>1.1878808310858054E-2</v>
      </c>
      <c r="F52" s="52">
        <f t="shared" si="18"/>
        <v>0.42936558614731601</v>
      </c>
      <c r="H52" s="19">
        <v>61.042000000000002</v>
      </c>
      <c r="I52" s="140">
        <v>84.186999999999998</v>
      </c>
      <c r="J52" s="247">
        <f t="shared" si="14"/>
        <v>7.1283833020055979E-3</v>
      </c>
      <c r="K52" s="215">
        <f t="shared" si="15"/>
        <v>1.0721512572914678E-2</v>
      </c>
      <c r="L52" s="52">
        <f t="shared" si="16"/>
        <v>0.37916516496838237</v>
      </c>
      <c r="N52" s="27">
        <f t="shared" si="17"/>
        <v>2.292829508319874</v>
      </c>
      <c r="O52" s="152">
        <f t="shared" si="17"/>
        <v>2.2123035686130237</v>
      </c>
      <c r="P52" s="52">
        <f t="shared" si="7"/>
        <v>-3.512077082689747E-2</v>
      </c>
    </row>
    <row r="53" spans="1:16" ht="20.100000000000001" customHeight="1" x14ac:dyDescent="0.25">
      <c r="A53" s="38" t="s">
        <v>188</v>
      </c>
      <c r="B53" s="19">
        <v>58.55</v>
      </c>
      <c r="C53" s="140">
        <v>206.72</v>
      </c>
      <c r="D53" s="247">
        <f t="shared" si="12"/>
        <v>1.5739154230808312E-3</v>
      </c>
      <c r="E53" s="215">
        <f t="shared" si="13"/>
        <v>6.4529018080111871E-3</v>
      </c>
      <c r="F53" s="52">
        <f t="shared" si="18"/>
        <v>2.5306575576430403</v>
      </c>
      <c r="H53" s="19">
        <v>15.34</v>
      </c>
      <c r="I53" s="140">
        <v>47.769999999999996</v>
      </c>
      <c r="J53" s="247">
        <f t="shared" si="14"/>
        <v>1.7913797033643371E-3</v>
      </c>
      <c r="K53" s="215">
        <f t="shared" si="15"/>
        <v>6.0836786630730898E-3</v>
      </c>
      <c r="L53" s="52">
        <f t="shared" si="16"/>
        <v>2.1140808344198172</v>
      </c>
      <c r="N53" s="27">
        <f t="shared" si="17"/>
        <v>2.6199829205806999</v>
      </c>
      <c r="O53" s="152">
        <f t="shared" si="17"/>
        <v>2.3108552631578947</v>
      </c>
      <c r="P53" s="52">
        <f t="shared" si="7"/>
        <v>-0.11798842465518415</v>
      </c>
    </row>
    <row r="54" spans="1:16" ht="20.100000000000001" customHeight="1" x14ac:dyDescent="0.25">
      <c r="A54" s="38" t="s">
        <v>190</v>
      </c>
      <c r="B54" s="19">
        <v>218.96</v>
      </c>
      <c r="C54" s="140">
        <v>139.32000000000002</v>
      </c>
      <c r="D54" s="247">
        <f t="shared" si="12"/>
        <v>5.8859866957776058E-3</v>
      </c>
      <c r="E54" s="215">
        <f t="shared" si="13"/>
        <v>4.3489661372490265E-3</v>
      </c>
      <c r="F54" s="52">
        <f t="shared" si="18"/>
        <v>-0.36371940080379972</v>
      </c>
      <c r="H54" s="19">
        <v>54.195000000000007</v>
      </c>
      <c r="I54" s="140">
        <v>40.807000000000002</v>
      </c>
      <c r="J54" s="247">
        <f t="shared" si="14"/>
        <v>6.3288020224139679E-3</v>
      </c>
      <c r="K54" s="215">
        <f t="shared" si="15"/>
        <v>5.1969159557049109E-3</v>
      </c>
      <c r="L54" s="52">
        <f t="shared" si="16"/>
        <v>-0.2470338592121045</v>
      </c>
      <c r="N54" s="27">
        <f t="shared" si="17"/>
        <v>2.4751096090610156</v>
      </c>
      <c r="O54" s="152">
        <f t="shared" si="17"/>
        <v>2.9290123456790118</v>
      </c>
      <c r="P54" s="52">
        <f t="shared" si="7"/>
        <v>0.18338692353515351</v>
      </c>
    </row>
    <row r="55" spans="1:16" ht="20.100000000000001" customHeight="1" x14ac:dyDescent="0.25">
      <c r="A55" s="38" t="s">
        <v>194</v>
      </c>
      <c r="B55" s="19">
        <v>30.97</v>
      </c>
      <c r="C55" s="140">
        <v>56.15</v>
      </c>
      <c r="D55" s="247">
        <f t="shared" si="12"/>
        <v>8.3252195820347297E-4</v>
      </c>
      <c r="E55" s="215">
        <f t="shared" si="13"/>
        <v>1.7527594645889519E-3</v>
      </c>
      <c r="F55" s="52">
        <f t="shared" si="18"/>
        <v>0.81304488214401038</v>
      </c>
      <c r="H55" s="19">
        <v>12.362</v>
      </c>
      <c r="I55" s="140">
        <v>32.663999999999994</v>
      </c>
      <c r="J55" s="247">
        <f t="shared" si="14"/>
        <v>1.4436138131023427E-3</v>
      </c>
      <c r="K55" s="215">
        <f t="shared" si="15"/>
        <v>4.1598760697219885E-3</v>
      </c>
      <c r="L55" s="52">
        <f t="shared" si="16"/>
        <v>1.6422908914415137</v>
      </c>
      <c r="N55" s="27">
        <f t="shared" ref="N55:N56" si="19">(H55/B55)*10</f>
        <v>3.9916047788182114</v>
      </c>
      <c r="O55" s="152">
        <f t="shared" ref="O55:O56" si="20">(I55/C55)*10</f>
        <v>5.8172751558325908</v>
      </c>
      <c r="P55" s="52">
        <f t="shared" ref="P55:P56" si="21">(O55-N55)/N55</f>
        <v>0.45737754065794634</v>
      </c>
    </row>
    <row r="56" spans="1:16" ht="20.100000000000001" customHeight="1" x14ac:dyDescent="0.25">
      <c r="A56" s="38" t="s">
        <v>196</v>
      </c>
      <c r="B56" s="19">
        <v>2.0699999999999998</v>
      </c>
      <c r="C56" s="140">
        <v>58.97</v>
      </c>
      <c r="D56" s="247">
        <f t="shared" si="12"/>
        <v>5.5644832207981561E-5</v>
      </c>
      <c r="E56" s="215">
        <f t="shared" si="13"/>
        <v>1.8407876336030363E-3</v>
      </c>
      <c r="F56" s="52">
        <f t="shared" si="18"/>
        <v>27.487922705314013</v>
      </c>
      <c r="H56" s="19">
        <v>0.92399999999999993</v>
      </c>
      <c r="I56" s="140">
        <v>16.614000000000001</v>
      </c>
      <c r="J56" s="247">
        <f t="shared" si="14"/>
        <v>1.0790318421829515E-4</v>
      </c>
      <c r="K56" s="215">
        <f t="shared" si="15"/>
        <v>2.1158517334790941E-3</v>
      </c>
      <c r="L56" s="52">
        <f t="shared" ref="L56:L57" si="22">(I56-H56)/H56</f>
        <v>16.980519480519483</v>
      </c>
      <c r="N56" s="27">
        <f t="shared" si="19"/>
        <v>4.4637681159420293</v>
      </c>
      <c r="O56" s="152">
        <f t="shared" si="20"/>
        <v>2.8173647617432596</v>
      </c>
      <c r="P56" s="52">
        <f t="shared" si="21"/>
        <v>-0.36883711506401007</v>
      </c>
    </row>
    <row r="57" spans="1:16" ht="20.100000000000001" customHeight="1" x14ac:dyDescent="0.25">
      <c r="A57" s="38" t="s">
        <v>193</v>
      </c>
      <c r="B57" s="19">
        <v>62.43</v>
      </c>
      <c r="C57" s="140">
        <v>27.1</v>
      </c>
      <c r="D57" s="247">
        <f t="shared" si="12"/>
        <v>1.6782158815189803E-3</v>
      </c>
      <c r="E57" s="215">
        <f t="shared" si="13"/>
        <v>8.459444610927979E-4</v>
      </c>
      <c r="F57" s="52">
        <f t="shared" si="18"/>
        <v>-0.56591382348230013</v>
      </c>
      <c r="H57" s="19">
        <v>30.571000000000002</v>
      </c>
      <c r="I57" s="140">
        <v>14.933</v>
      </c>
      <c r="J57" s="247">
        <f t="shared" si="14"/>
        <v>3.5700305678977285E-3</v>
      </c>
      <c r="K57" s="215">
        <f t="shared" si="15"/>
        <v>1.9017704307236853E-3</v>
      </c>
      <c r="L57" s="52">
        <f t="shared" si="22"/>
        <v>-0.51153053547479643</v>
      </c>
      <c r="N57" s="27">
        <f t="shared" ref="N57:N58" si="23">(H57/B57)*10</f>
        <v>4.8968444658016983</v>
      </c>
      <c r="O57" s="152">
        <f t="shared" ref="O57:O58" si="24">(I57/C57)*10</f>
        <v>5.5103321033210326</v>
      </c>
      <c r="P57" s="52">
        <f t="shared" ref="P57:P58" si="25">(O57-N57)/N57</f>
        <v>0.12528223875676961</v>
      </c>
    </row>
    <row r="58" spans="1:16" ht="20.100000000000001" customHeight="1" x14ac:dyDescent="0.25">
      <c r="A58" s="38" t="s">
        <v>184</v>
      </c>
      <c r="B58" s="19">
        <v>8.18</v>
      </c>
      <c r="C58" s="140">
        <v>16.14</v>
      </c>
      <c r="D58" s="247">
        <f t="shared" si="12"/>
        <v>2.1989117268661314E-4</v>
      </c>
      <c r="E58" s="215">
        <f t="shared" si="13"/>
        <v>5.0382079712316444E-4</v>
      </c>
      <c r="F58" s="52">
        <f t="shared" si="18"/>
        <v>0.97310513447432778</v>
      </c>
      <c r="H58" s="19">
        <v>4.62</v>
      </c>
      <c r="I58" s="140">
        <v>7.6829999999999998</v>
      </c>
      <c r="J58" s="247">
        <f t="shared" si="14"/>
        <v>5.3951592109147573E-4</v>
      </c>
      <c r="K58" s="215">
        <f t="shared" si="15"/>
        <v>9.7845725703141185E-4</v>
      </c>
      <c r="L58" s="52">
        <f t="shared" si="16"/>
        <v>0.6629870129870129</v>
      </c>
      <c r="N58" s="27">
        <f t="shared" si="23"/>
        <v>5.6479217603911982</v>
      </c>
      <c r="O58" s="152">
        <f t="shared" si="24"/>
        <v>4.7602230483271377</v>
      </c>
      <c r="P58" s="52">
        <f t="shared" si="25"/>
        <v>-0.15717262910571461</v>
      </c>
    </row>
    <row r="59" spans="1:16" ht="20.100000000000001" customHeight="1" x14ac:dyDescent="0.25">
      <c r="A59" s="38" t="s">
        <v>213</v>
      </c>
      <c r="B59" s="19">
        <v>46.97</v>
      </c>
      <c r="C59" s="140">
        <v>23.64</v>
      </c>
      <c r="D59" s="247">
        <f t="shared" ref="D59" si="26">B59/$B$62</f>
        <v>1.262626941453572E-3</v>
      </c>
      <c r="E59" s="215">
        <f t="shared" ref="E59" si="27">C59/$C$62</f>
        <v>7.3793826790530411E-4</v>
      </c>
      <c r="F59" s="52">
        <f t="shared" si="18"/>
        <v>-0.4967000212901852</v>
      </c>
      <c r="H59" s="19">
        <v>11.871</v>
      </c>
      <c r="I59" s="140">
        <v>6.7130000000000001</v>
      </c>
      <c r="J59" s="247">
        <f t="shared" ref="J59:J60" si="28">H59/$H$62</f>
        <v>1.3862756491941361E-3</v>
      </c>
      <c r="K59" s="215">
        <f t="shared" ref="K59:K60" si="29">I59/$I$62</f>
        <v>8.5492432206844577E-4</v>
      </c>
      <c r="L59" s="52">
        <f t="shared" si="16"/>
        <v>-0.43450425406452703</v>
      </c>
      <c r="N59" s="27">
        <f t="shared" ref="N59:N60" si="30">(H59/B59)*10</f>
        <v>2.527357888013626</v>
      </c>
      <c r="O59" s="152">
        <f t="shared" ref="O59:O60" si="31">(I59/C59)*10</f>
        <v>2.8396785109983078</v>
      </c>
      <c r="P59" s="52">
        <f t="shared" ref="P59:P60" si="32">(O59-N59)/N59</f>
        <v>0.12357593851900009</v>
      </c>
    </row>
    <row r="60" spans="1:16" ht="20.100000000000001" customHeight="1" x14ac:dyDescent="0.25">
      <c r="A60" s="38" t="s">
        <v>192</v>
      </c>
      <c r="B60" s="19">
        <v>42.67</v>
      </c>
      <c r="C60" s="140">
        <v>7.48</v>
      </c>
      <c r="D60" s="247">
        <f t="shared" si="12"/>
        <v>1.147036227205108E-3</v>
      </c>
      <c r="E60" s="215">
        <f t="shared" si="13"/>
        <v>2.334931575267206E-4</v>
      </c>
      <c r="F60" s="52">
        <f t="shared" si="18"/>
        <v>-0.82470119521912344</v>
      </c>
      <c r="H60" s="19">
        <v>13.222</v>
      </c>
      <c r="I60" s="140">
        <v>5.0939999999999994</v>
      </c>
      <c r="J60" s="247">
        <f t="shared" si="28"/>
        <v>1.5440431836951281E-3</v>
      </c>
      <c r="K60" s="215">
        <f t="shared" si="29"/>
        <v>6.4873893886737105E-4</v>
      </c>
      <c r="L60" s="52">
        <f t="shared" si="16"/>
        <v>-0.61473302072303737</v>
      </c>
      <c r="N60" s="27">
        <f t="shared" si="30"/>
        <v>3.0986641668619637</v>
      </c>
      <c r="O60" s="152">
        <f t="shared" si="31"/>
        <v>6.8101604278074852</v>
      </c>
      <c r="P60" s="52">
        <f t="shared" si="32"/>
        <v>1.1977729954208547</v>
      </c>
    </row>
    <row r="61" spans="1:16" ht="20.100000000000001" customHeight="1" thickBot="1" x14ac:dyDescent="0.3">
      <c r="A61" s="8" t="s">
        <v>17</v>
      </c>
      <c r="B61" s="19">
        <f>B62-SUM(B39:B60)</f>
        <v>28.679999999985739</v>
      </c>
      <c r="C61" s="140">
        <f>C62-SUM(C39:C60)</f>
        <v>8.9400000000023283</v>
      </c>
      <c r="D61" s="247">
        <f t="shared" si="12"/>
        <v>7.7096318247541916E-4</v>
      </c>
      <c r="E61" s="215">
        <f t="shared" si="13"/>
        <v>2.790680251723831E-4</v>
      </c>
      <c r="F61" s="52">
        <f t="shared" si="18"/>
        <v>-0.68828451882821573</v>
      </c>
      <c r="H61" s="19">
        <f>H62-SUM(H39:H60)</f>
        <v>13.485999999998967</v>
      </c>
      <c r="I61" s="140">
        <f>I62-SUM(I39:I60)</f>
        <v>2.956000000000131</v>
      </c>
      <c r="J61" s="247">
        <f t="shared" si="14"/>
        <v>1.5748726649002346E-3</v>
      </c>
      <c r="K61" s="215">
        <f t="shared" si="15"/>
        <v>3.7645706778406636E-4</v>
      </c>
      <c r="L61" s="52">
        <f t="shared" si="16"/>
        <v>-0.78080972860741826</v>
      </c>
      <c r="N61" s="27">
        <f t="shared" si="17"/>
        <v>4.7022315202251299</v>
      </c>
      <c r="O61" s="152">
        <f t="shared" si="17"/>
        <v>3.3064876957487259</v>
      </c>
      <c r="P61" s="52">
        <f t="shared" si="7"/>
        <v>-0.29682584076795515</v>
      </c>
    </row>
    <row r="62" spans="1:16" ht="26.25" customHeight="1" thickBot="1" x14ac:dyDescent="0.3">
      <c r="A62" s="12" t="s">
        <v>18</v>
      </c>
      <c r="B62" s="17">
        <v>37200.22</v>
      </c>
      <c r="C62" s="145">
        <v>32035.200000000004</v>
      </c>
      <c r="D62" s="253">
        <f>SUM(D39:D61)</f>
        <v>0.99999999999999967</v>
      </c>
      <c r="E62" s="254">
        <f>SUM(E39:E61)</f>
        <v>0.99999999999999989</v>
      </c>
      <c r="F62" s="57">
        <f t="shared" si="18"/>
        <v>-0.13884380253665157</v>
      </c>
      <c r="G62" s="1"/>
      <c r="H62" s="17">
        <v>8563.232</v>
      </c>
      <c r="I62" s="145">
        <v>7852.1569999999992</v>
      </c>
      <c r="J62" s="253">
        <f>SUM(J39:J61)</f>
        <v>0.99999999999999967</v>
      </c>
      <c r="K62" s="254">
        <f>SUM(K39:K61)</f>
        <v>1.0000000000000002</v>
      </c>
      <c r="L62" s="57">
        <f t="shared" si="16"/>
        <v>-8.3038156621238424E-2</v>
      </c>
      <c r="M62" s="1"/>
      <c r="N62" s="29">
        <f t="shared" si="17"/>
        <v>2.3019304724541949</v>
      </c>
      <c r="O62" s="146">
        <f t="shared" si="17"/>
        <v>2.4511028493656974</v>
      </c>
      <c r="P62" s="57">
        <f t="shared" si="7"/>
        <v>6.4803163560567034E-2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L37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162</v>
      </c>
      <c r="B68" s="39">
        <v>15257.13</v>
      </c>
      <c r="C68" s="147">
        <v>14889.630000000001</v>
      </c>
      <c r="D68" s="247">
        <f>B68/$B$96</f>
        <v>0.36716446142050552</v>
      </c>
      <c r="E68" s="246">
        <f>C68/$C$96</f>
        <v>0.3637106442601663</v>
      </c>
      <c r="F68" s="61">
        <f t="shared" ref="F68:F94" si="33">(C68-B68)/B68</f>
        <v>-2.4087098949802366E-2</v>
      </c>
      <c r="H68" s="19">
        <v>4236.7530000000006</v>
      </c>
      <c r="I68" s="147">
        <v>4728.29</v>
      </c>
      <c r="J68" s="245">
        <f>H68/$H$96</f>
        <v>0.37962651426003136</v>
      </c>
      <c r="K68" s="246">
        <f>I68/$I$96</f>
        <v>0.39633768884085313</v>
      </c>
      <c r="L68" s="61">
        <f t="shared" ref="L68:L96" si="34">(I68-H68)/H68</f>
        <v>0.11601738406746848</v>
      </c>
      <c r="N68" s="41">
        <f t="shared" ref="N68:O96" si="35">(H68/B68)*10</f>
        <v>2.7769003737924502</v>
      </c>
      <c r="O68" s="149">
        <f t="shared" si="35"/>
        <v>3.1755590971703125</v>
      </c>
      <c r="P68" s="61">
        <f t="shared" si="7"/>
        <v>0.14356248684334635</v>
      </c>
    </row>
    <row r="69" spans="1:16" ht="20.100000000000001" customHeight="1" x14ac:dyDescent="0.25">
      <c r="A69" s="38" t="s">
        <v>167</v>
      </c>
      <c r="B69" s="19">
        <v>4983.1400000000003</v>
      </c>
      <c r="C69" s="140">
        <v>3853.55</v>
      </c>
      <c r="D69" s="247">
        <f t="shared" ref="D69:D95" si="36">B69/$B$96</f>
        <v>0.11991979581238267</v>
      </c>
      <c r="E69" s="215">
        <f t="shared" ref="E69:E95" si="37">C69/$C$96</f>
        <v>9.4131093464966148E-2</v>
      </c>
      <c r="F69" s="52">
        <f t="shared" si="33"/>
        <v>-0.22668237296162663</v>
      </c>
      <c r="H69" s="19">
        <v>1620.6990000000001</v>
      </c>
      <c r="I69" s="140">
        <v>1381.8980000000001</v>
      </c>
      <c r="J69" s="214">
        <f t="shared" ref="J69:J96" si="38">H69/$H$96</f>
        <v>0.1452197737358582</v>
      </c>
      <c r="K69" s="215">
        <f t="shared" ref="K69:K96" si="39">I69/$I$96</f>
        <v>0.11583432055432245</v>
      </c>
      <c r="L69" s="52">
        <f t="shared" si="34"/>
        <v>-0.14734444829052151</v>
      </c>
      <c r="N69" s="40">
        <f t="shared" si="35"/>
        <v>3.2523649746946703</v>
      </c>
      <c r="O69" s="143">
        <f t="shared" si="35"/>
        <v>3.5860388472966487</v>
      </c>
      <c r="P69" s="52">
        <f t="shared" si="7"/>
        <v>0.10259422764608496</v>
      </c>
    </row>
    <row r="70" spans="1:16" ht="20.100000000000001" customHeight="1" x14ac:dyDescent="0.25">
      <c r="A70" s="38" t="s">
        <v>164</v>
      </c>
      <c r="B70" s="19">
        <v>7742.6900000000005</v>
      </c>
      <c r="C70" s="140">
        <v>5286.78</v>
      </c>
      <c r="D70" s="247">
        <f t="shared" si="36"/>
        <v>0.18632866101265011</v>
      </c>
      <c r="E70" s="215">
        <f t="shared" si="37"/>
        <v>0.12914076171548666</v>
      </c>
      <c r="F70" s="52">
        <f t="shared" si="33"/>
        <v>-0.31719079544706047</v>
      </c>
      <c r="H70" s="19">
        <v>1693.2459999999999</v>
      </c>
      <c r="I70" s="140">
        <v>1246.096</v>
      </c>
      <c r="J70" s="214">
        <f t="shared" si="38"/>
        <v>0.15172021516589257</v>
      </c>
      <c r="K70" s="215">
        <f t="shared" si="39"/>
        <v>0.10445104016755143</v>
      </c>
      <c r="L70" s="52">
        <f t="shared" si="34"/>
        <v>-0.26407858043072296</v>
      </c>
      <c r="N70" s="40">
        <f t="shared" si="35"/>
        <v>2.1868962853995186</v>
      </c>
      <c r="O70" s="143">
        <f t="shared" si="35"/>
        <v>2.357003696011561</v>
      </c>
      <c r="P70" s="52">
        <f t="shared" si="7"/>
        <v>7.7784855069597356E-2</v>
      </c>
    </row>
    <row r="71" spans="1:16" ht="20.100000000000001" customHeight="1" x14ac:dyDescent="0.25">
      <c r="A71" s="38" t="s">
        <v>165</v>
      </c>
      <c r="B71" s="19">
        <v>3476.2599999999998</v>
      </c>
      <c r="C71" s="140">
        <v>4077.6200000000003</v>
      </c>
      <c r="D71" s="247">
        <f t="shared" si="36"/>
        <v>8.3656567824856087E-2</v>
      </c>
      <c r="E71" s="215">
        <f t="shared" si="37"/>
        <v>9.9604476219230395E-2</v>
      </c>
      <c r="F71" s="52">
        <f t="shared" si="33"/>
        <v>0.17299051279248406</v>
      </c>
      <c r="H71" s="19">
        <v>924.62799999999993</v>
      </c>
      <c r="I71" s="140">
        <v>1239.557</v>
      </c>
      <c r="J71" s="214">
        <f t="shared" si="38"/>
        <v>8.2849603134103916E-2</v>
      </c>
      <c r="K71" s="215">
        <f t="shared" si="39"/>
        <v>0.10390292400984318</v>
      </c>
      <c r="L71" s="52">
        <f t="shared" si="34"/>
        <v>0.34060076052206956</v>
      </c>
      <c r="N71" s="40">
        <f t="shared" si="35"/>
        <v>2.6598355704118792</v>
      </c>
      <c r="O71" s="143">
        <f t="shared" si="35"/>
        <v>3.0399031788150928</v>
      </c>
      <c r="P71" s="52">
        <f t="shared" si="7"/>
        <v>0.14289139247218938</v>
      </c>
    </row>
    <row r="72" spans="1:16" ht="20.100000000000001" customHeight="1" x14ac:dyDescent="0.25">
      <c r="A72" s="38" t="s">
        <v>170</v>
      </c>
      <c r="B72" s="19">
        <v>2046.5200000000002</v>
      </c>
      <c r="C72" s="140">
        <v>1855.18</v>
      </c>
      <c r="D72" s="247">
        <f t="shared" si="36"/>
        <v>4.9249722168343134E-2</v>
      </c>
      <c r="E72" s="215">
        <f t="shared" si="37"/>
        <v>4.531668772283632E-2</v>
      </c>
      <c r="F72" s="52">
        <f t="shared" si="33"/>
        <v>-9.3495299337411866E-2</v>
      </c>
      <c r="H72" s="19">
        <v>599.899</v>
      </c>
      <c r="I72" s="140">
        <v>581.64</v>
      </c>
      <c r="J72" s="214">
        <f t="shared" si="38"/>
        <v>5.3752854197088785E-2</v>
      </c>
      <c r="K72" s="215">
        <f t="shared" si="39"/>
        <v>4.8754592746509583E-2</v>
      </c>
      <c r="L72" s="52">
        <f t="shared" si="34"/>
        <v>-3.0436790193015848E-2</v>
      </c>
      <c r="N72" s="40">
        <f t="shared" si="35"/>
        <v>2.93131266735727</v>
      </c>
      <c r="O72" s="143">
        <f t="shared" si="35"/>
        <v>3.1352213801356199</v>
      </c>
      <c r="P72" s="52">
        <f t="shared" ref="P72:P86" si="40">(O72-N72)/N72</f>
        <v>6.9562252791744703E-2</v>
      </c>
    </row>
    <row r="73" spans="1:16" ht="20.100000000000001" customHeight="1" x14ac:dyDescent="0.25">
      <c r="A73" s="38" t="s">
        <v>180</v>
      </c>
      <c r="B73" s="19">
        <v>928.57</v>
      </c>
      <c r="C73" s="140">
        <v>2548.6999999999998</v>
      </c>
      <c r="D73" s="247">
        <f t="shared" si="36"/>
        <v>2.2346136130532993E-2</v>
      </c>
      <c r="E73" s="215">
        <f t="shared" si="37"/>
        <v>6.2257377720325205E-2</v>
      </c>
      <c r="F73" s="52">
        <f t="shared" si="33"/>
        <v>1.7447580688585671</v>
      </c>
      <c r="H73" s="19">
        <v>198.19600000000003</v>
      </c>
      <c r="I73" s="140">
        <v>511.61</v>
      </c>
      <c r="J73" s="214">
        <f t="shared" si="38"/>
        <v>1.775899058082479E-2</v>
      </c>
      <c r="K73" s="215">
        <f t="shared" si="39"/>
        <v>4.2884494180320767E-2</v>
      </c>
      <c r="L73" s="52">
        <f t="shared" si="34"/>
        <v>1.581333629336616</v>
      </c>
      <c r="N73" s="40">
        <f t="shared" si="35"/>
        <v>2.1344217452642238</v>
      </c>
      <c r="O73" s="143">
        <f t="shared" si="35"/>
        <v>2.0073370738023306</v>
      </c>
      <c r="P73" s="52">
        <f t="shared" si="40"/>
        <v>-5.9540562564012453E-2</v>
      </c>
    </row>
    <row r="74" spans="1:16" ht="20.100000000000001" customHeight="1" x14ac:dyDescent="0.25">
      <c r="A74" s="38" t="s">
        <v>198</v>
      </c>
      <c r="B74" s="19">
        <v>1446.06</v>
      </c>
      <c r="C74" s="140">
        <v>2270.2299999999996</v>
      </c>
      <c r="D74" s="247">
        <f t="shared" si="36"/>
        <v>3.479958819789411E-2</v>
      </c>
      <c r="E74" s="215">
        <f t="shared" si="37"/>
        <v>5.5455160129483212E-2</v>
      </c>
      <c r="F74" s="52">
        <f t="shared" si="33"/>
        <v>0.56994177281717195</v>
      </c>
      <c r="H74" s="19">
        <v>311.404</v>
      </c>
      <c r="I74" s="140">
        <v>485.17600000000004</v>
      </c>
      <c r="J74" s="214">
        <f t="shared" si="38"/>
        <v>2.7902786649736434E-2</v>
      </c>
      <c r="K74" s="215">
        <f t="shared" si="39"/>
        <v>4.0668726859192178E-2</v>
      </c>
      <c r="L74" s="52">
        <f t="shared" si="34"/>
        <v>0.55802751409744267</v>
      </c>
      <c r="N74" s="40">
        <f t="shared" si="35"/>
        <v>2.1534652780659171</v>
      </c>
      <c r="O74" s="143">
        <f t="shared" si="35"/>
        <v>2.1371226703902253</v>
      </c>
      <c r="P74" s="52">
        <f t="shared" si="40"/>
        <v>-7.5889812768978396E-3</v>
      </c>
    </row>
    <row r="75" spans="1:16" ht="20.100000000000001" customHeight="1" x14ac:dyDescent="0.25">
      <c r="A75" s="38" t="s">
        <v>182</v>
      </c>
      <c r="B75" s="19">
        <v>1380.81</v>
      </c>
      <c r="C75" s="140">
        <v>1511.97</v>
      </c>
      <c r="D75" s="247">
        <f t="shared" si="36"/>
        <v>3.3229339985570566E-2</v>
      </c>
      <c r="E75" s="215">
        <f t="shared" si="37"/>
        <v>3.6933058968022958E-2</v>
      </c>
      <c r="F75" s="52">
        <f t="shared" si="33"/>
        <v>9.4987724596432593E-2</v>
      </c>
      <c r="H75" s="19">
        <v>355.697</v>
      </c>
      <c r="I75" s="140">
        <v>404.416</v>
      </c>
      <c r="J75" s="214">
        <f t="shared" si="38"/>
        <v>3.1871580014872322E-2</v>
      </c>
      <c r="K75" s="215">
        <f t="shared" si="39"/>
        <v>3.3899211505694971E-2</v>
      </c>
      <c r="L75" s="52">
        <f t="shared" si="34"/>
        <v>0.13696770003682909</v>
      </c>
      <c r="N75" s="40">
        <f t="shared" ref="N75" si="41">(H75/B75)*10</f>
        <v>2.5760024912913435</v>
      </c>
      <c r="O75" s="143">
        <f t="shared" ref="O75" si="42">(I75/C75)*10</f>
        <v>2.6747620653848951</v>
      </c>
      <c r="P75" s="52">
        <f t="shared" ref="P75" si="43">(O75-N75)/N75</f>
        <v>3.8338306902818135E-2</v>
      </c>
    </row>
    <row r="76" spans="1:16" ht="20.100000000000001" customHeight="1" x14ac:dyDescent="0.25">
      <c r="A76" s="38" t="s">
        <v>177</v>
      </c>
      <c r="B76" s="19">
        <v>576.75</v>
      </c>
      <c r="C76" s="140">
        <v>417.47</v>
      </c>
      <c r="D76" s="247">
        <f t="shared" si="36"/>
        <v>1.3879550290538036E-2</v>
      </c>
      <c r="E76" s="215">
        <f t="shared" si="37"/>
        <v>1.0197586015185847E-2</v>
      </c>
      <c r="F76" s="52">
        <f t="shared" si="33"/>
        <v>-0.2761681837884698</v>
      </c>
      <c r="H76" s="19">
        <v>188.18499999999997</v>
      </c>
      <c r="I76" s="140">
        <v>163.55799999999999</v>
      </c>
      <c r="J76" s="214">
        <f t="shared" si="38"/>
        <v>1.6861973210622376E-2</v>
      </c>
      <c r="K76" s="215">
        <f t="shared" si="39"/>
        <v>1.3709861220744128E-2</v>
      </c>
      <c r="L76" s="52">
        <f t="shared" si="34"/>
        <v>-0.13086590323352013</v>
      </c>
      <c r="N76" s="40">
        <f t="shared" si="35"/>
        <v>3.2628521889900295</v>
      </c>
      <c r="O76" s="143">
        <f t="shared" si="35"/>
        <v>3.9178384075502426</v>
      </c>
      <c r="P76" s="52">
        <f t="shared" si="40"/>
        <v>0.20074038927364191</v>
      </c>
    </row>
    <row r="77" spans="1:16" ht="20.100000000000001" customHeight="1" x14ac:dyDescent="0.25">
      <c r="A77" s="38" t="s">
        <v>207</v>
      </c>
      <c r="B77" s="19">
        <v>187.48000000000002</v>
      </c>
      <c r="C77" s="140">
        <v>410.69</v>
      </c>
      <c r="D77" s="247">
        <f t="shared" si="36"/>
        <v>4.5117262045428191E-3</v>
      </c>
      <c r="E77" s="215">
        <f t="shared" si="37"/>
        <v>1.0031970202832958E-2</v>
      </c>
      <c r="F77" s="52">
        <f t="shared" si="33"/>
        <v>1.1905803285683805</v>
      </c>
      <c r="H77" s="19">
        <v>50.731999999999999</v>
      </c>
      <c r="I77" s="140">
        <v>125.821</v>
      </c>
      <c r="J77" s="214">
        <f t="shared" si="38"/>
        <v>4.5457481994914282E-3</v>
      </c>
      <c r="K77" s="215">
        <f t="shared" si="39"/>
        <v>1.05466467470576E-2</v>
      </c>
      <c r="L77" s="52">
        <f t="shared" si="34"/>
        <v>1.4801111724355436</v>
      </c>
      <c r="N77" s="40">
        <f t="shared" si="35"/>
        <v>2.7059953061659909</v>
      </c>
      <c r="O77" s="143">
        <f t="shared" si="35"/>
        <v>3.0636489809832232</v>
      </c>
      <c r="P77" s="52">
        <f t="shared" si="40"/>
        <v>0.13217084080015518</v>
      </c>
    </row>
    <row r="78" spans="1:16" ht="20.100000000000001" customHeight="1" x14ac:dyDescent="0.25">
      <c r="A78" s="38" t="s">
        <v>199</v>
      </c>
      <c r="B78" s="19">
        <v>788.4</v>
      </c>
      <c r="C78" s="140">
        <v>557.38</v>
      </c>
      <c r="D78" s="247">
        <f t="shared" si="36"/>
        <v>1.8972930124074878E-2</v>
      </c>
      <c r="E78" s="215">
        <f t="shared" si="37"/>
        <v>1.3615183110509226E-2</v>
      </c>
      <c r="F78" s="52">
        <f t="shared" si="33"/>
        <v>-0.29302384576357177</v>
      </c>
      <c r="H78" s="19">
        <v>160.57299999999998</v>
      </c>
      <c r="I78" s="140">
        <v>119.208</v>
      </c>
      <c r="J78" s="214">
        <f t="shared" si="38"/>
        <v>1.4387850383129721E-2</v>
      </c>
      <c r="K78" s="215">
        <f t="shared" si="39"/>
        <v>9.9923277149541207E-3</v>
      </c>
      <c r="L78" s="52">
        <f t="shared" si="34"/>
        <v>-0.25760868888293786</v>
      </c>
      <c r="N78" s="40">
        <f t="shared" si="35"/>
        <v>2.0366945712836122</v>
      </c>
      <c r="O78" s="143">
        <f t="shared" si="35"/>
        <v>2.138720442068248</v>
      </c>
      <c r="P78" s="52">
        <f t="shared" si="40"/>
        <v>5.0093849231568718E-2</v>
      </c>
    </row>
    <row r="79" spans="1:16" ht="20.100000000000001" customHeight="1" x14ac:dyDescent="0.25">
      <c r="A79" s="38" t="s">
        <v>179</v>
      </c>
      <c r="B79" s="19">
        <v>56.2</v>
      </c>
      <c r="C79" s="140">
        <v>96.01</v>
      </c>
      <c r="D79" s="247">
        <f t="shared" si="36"/>
        <v>1.3524589966679456E-3</v>
      </c>
      <c r="E79" s="215">
        <f t="shared" si="37"/>
        <v>2.3452469238939158E-3</v>
      </c>
      <c r="F79" s="52">
        <f t="shared" si="33"/>
        <v>0.70836298932384345</v>
      </c>
      <c r="H79" s="19">
        <v>58.798999999999999</v>
      </c>
      <c r="I79" s="140">
        <v>103.16300000000001</v>
      </c>
      <c r="J79" s="214">
        <f t="shared" si="38"/>
        <v>5.2685770003527655E-3</v>
      </c>
      <c r="K79" s="215">
        <f t="shared" si="39"/>
        <v>8.6473936653396755E-3</v>
      </c>
      <c r="L79" s="52">
        <f t="shared" si="34"/>
        <v>0.75450262759570763</v>
      </c>
      <c r="N79" s="40">
        <f t="shared" si="35"/>
        <v>10.462455516014234</v>
      </c>
      <c r="O79" s="143">
        <f t="shared" si="35"/>
        <v>10.745026559733361</v>
      </c>
      <c r="P79" s="52">
        <f t="shared" si="40"/>
        <v>2.7008099894581424E-2</v>
      </c>
    </row>
    <row r="80" spans="1:16" ht="20.100000000000001" customHeight="1" x14ac:dyDescent="0.25">
      <c r="A80" s="38" t="s">
        <v>209</v>
      </c>
      <c r="B80" s="19">
        <v>20.21</v>
      </c>
      <c r="C80" s="140">
        <v>382.97</v>
      </c>
      <c r="D80" s="247">
        <f t="shared" si="36"/>
        <v>4.8635580645301033E-4</v>
      </c>
      <c r="E80" s="215">
        <f t="shared" si="37"/>
        <v>9.3548506868415069E-3</v>
      </c>
      <c r="F80" s="52">
        <f t="shared" si="33"/>
        <v>17.949529935675411</v>
      </c>
      <c r="H80" s="19">
        <v>10.504999999999999</v>
      </c>
      <c r="I80" s="140">
        <v>81.932999999999993</v>
      </c>
      <c r="J80" s="214">
        <f t="shared" si="38"/>
        <v>9.4128133792591357E-4</v>
      </c>
      <c r="K80" s="215">
        <f t="shared" si="39"/>
        <v>6.8678392949243E-3</v>
      </c>
      <c r="L80" s="52">
        <f t="shared" si="34"/>
        <v>6.7994288434079015</v>
      </c>
      <c r="N80" s="40">
        <f t="shared" si="35"/>
        <v>5.1979218208807509</v>
      </c>
      <c r="O80" s="143">
        <f t="shared" si="35"/>
        <v>2.1394103976812802</v>
      </c>
      <c r="P80" s="52">
        <f t="shared" si="40"/>
        <v>-0.58841043182162134</v>
      </c>
    </row>
    <row r="81" spans="1:16" ht="20.100000000000001" customHeight="1" x14ac:dyDescent="0.25">
      <c r="A81" s="38" t="s">
        <v>166</v>
      </c>
      <c r="B81" s="19">
        <v>299.82</v>
      </c>
      <c r="C81" s="140">
        <v>285.47000000000003</v>
      </c>
      <c r="D81" s="247">
        <f t="shared" si="36"/>
        <v>7.2152002914765727E-3</v>
      </c>
      <c r="E81" s="215">
        <f t="shared" si="37"/>
        <v>6.9732073676075012E-3</v>
      </c>
      <c r="F81" s="52">
        <f t="shared" si="33"/>
        <v>-4.7862050563671425E-2</v>
      </c>
      <c r="H81" s="19">
        <v>75.073000000000008</v>
      </c>
      <c r="I81" s="140">
        <v>74.192999999999998</v>
      </c>
      <c r="J81" s="214">
        <f t="shared" si="38"/>
        <v>6.7267790463695501E-3</v>
      </c>
      <c r="K81" s="215">
        <f t="shared" si="39"/>
        <v>6.2190521622340032E-3</v>
      </c>
      <c r="L81" s="52">
        <f t="shared" si="34"/>
        <v>-1.1721923993979321E-2</v>
      </c>
      <c r="N81" s="40">
        <f t="shared" si="35"/>
        <v>2.5039356947501838</v>
      </c>
      <c r="O81" s="143">
        <f t="shared" si="35"/>
        <v>2.5989771254422527</v>
      </c>
      <c r="P81" s="52">
        <f t="shared" si="40"/>
        <v>3.7956817697569131E-2</v>
      </c>
    </row>
    <row r="82" spans="1:16" ht="20.100000000000001" customHeight="1" x14ac:dyDescent="0.25">
      <c r="A82" s="38" t="s">
        <v>183</v>
      </c>
      <c r="B82" s="19">
        <v>144.60000000000002</v>
      </c>
      <c r="C82" s="140">
        <v>251.62</v>
      </c>
      <c r="D82" s="247">
        <f t="shared" si="36"/>
        <v>3.4798144291491983E-3</v>
      </c>
      <c r="E82" s="215">
        <f t="shared" si="37"/>
        <v>6.1463496613913876E-3</v>
      </c>
      <c r="F82" s="52">
        <f t="shared" si="33"/>
        <v>0.74011065006915611</v>
      </c>
      <c r="H82" s="19">
        <v>38.496000000000002</v>
      </c>
      <c r="I82" s="140">
        <v>56.698999999999998</v>
      </c>
      <c r="J82" s="214">
        <f t="shared" si="38"/>
        <v>3.4493637681861948E-3</v>
      </c>
      <c r="K82" s="215">
        <f t="shared" si="39"/>
        <v>4.7526591261507923E-3</v>
      </c>
      <c r="L82" s="52">
        <f t="shared" si="34"/>
        <v>0.47285432252701565</v>
      </c>
      <c r="N82" s="40">
        <f t="shared" si="35"/>
        <v>2.6622406639004148</v>
      </c>
      <c r="O82" s="143">
        <f t="shared" si="35"/>
        <v>2.2533582386137825</v>
      </c>
      <c r="P82" s="52">
        <f t="shared" si="40"/>
        <v>-0.1535858237127157</v>
      </c>
    </row>
    <row r="83" spans="1:16" ht="20.100000000000001" customHeight="1" x14ac:dyDescent="0.25">
      <c r="A83" s="38" t="s">
        <v>203</v>
      </c>
      <c r="B83" s="19">
        <v>61.93</v>
      </c>
      <c r="C83" s="140">
        <v>194.82999999999998</v>
      </c>
      <c r="D83" s="247">
        <f t="shared" si="36"/>
        <v>1.4903520580719905E-3</v>
      </c>
      <c r="E83" s="215">
        <f t="shared" si="37"/>
        <v>4.759134029603704E-3</v>
      </c>
      <c r="F83" s="52">
        <f t="shared" si="33"/>
        <v>2.1459712578717904</v>
      </c>
      <c r="H83" s="19">
        <v>14.237</v>
      </c>
      <c r="I83" s="140">
        <v>55.753999999999998</v>
      </c>
      <c r="J83" s="214">
        <f t="shared" si="38"/>
        <v>1.2756803815374806E-3</v>
      </c>
      <c r="K83" s="215">
        <f t="shared" si="39"/>
        <v>4.6734467436711632E-3</v>
      </c>
      <c r="L83" s="52">
        <f t="shared" si="34"/>
        <v>2.9161340169979626</v>
      </c>
      <c r="N83" s="40">
        <f t="shared" si="35"/>
        <v>2.2988858388503148</v>
      </c>
      <c r="O83" s="143">
        <f t="shared" si="35"/>
        <v>2.8616742801416621</v>
      </c>
      <c r="P83" s="52">
        <f t="shared" si="40"/>
        <v>0.24480921661286184</v>
      </c>
    </row>
    <row r="84" spans="1:16" ht="20.100000000000001" customHeight="1" x14ac:dyDescent="0.25">
      <c r="A84" s="38" t="s">
        <v>218</v>
      </c>
      <c r="B84" s="19">
        <v>120.4</v>
      </c>
      <c r="C84" s="140">
        <v>212.98</v>
      </c>
      <c r="D84" s="247">
        <f t="shared" si="36"/>
        <v>2.8974388469541041E-3</v>
      </c>
      <c r="E84" s="215">
        <f t="shared" si="37"/>
        <v>5.2024860936457258E-3</v>
      </c>
      <c r="F84" s="52">
        <f t="shared" si="33"/>
        <v>0.76893687707641178</v>
      </c>
      <c r="H84" s="19">
        <v>27.971</v>
      </c>
      <c r="I84" s="140">
        <v>51.631999999999998</v>
      </c>
      <c r="J84" s="214">
        <f t="shared" si="38"/>
        <v>2.5062903667896937E-3</v>
      </c>
      <c r="K84" s="215">
        <f t="shared" si="39"/>
        <v>4.3279298753314474E-3</v>
      </c>
      <c r="L84" s="52">
        <f t="shared" si="34"/>
        <v>0.84591183726001917</v>
      </c>
      <c r="N84" s="40">
        <f t="shared" si="35"/>
        <v>2.3231727574750831</v>
      </c>
      <c r="O84" s="143">
        <f t="shared" si="35"/>
        <v>2.424265189219645</v>
      </c>
      <c r="P84" s="52">
        <f t="shared" si="40"/>
        <v>4.3514814565247022E-2</v>
      </c>
    </row>
    <row r="85" spans="1:16" ht="20.100000000000001" customHeight="1" x14ac:dyDescent="0.25">
      <c r="A85" s="38" t="s">
        <v>208</v>
      </c>
      <c r="B85" s="19">
        <v>0.06</v>
      </c>
      <c r="C85" s="140">
        <v>199.98</v>
      </c>
      <c r="D85" s="247">
        <f t="shared" si="36"/>
        <v>1.4439064021365965E-6</v>
      </c>
      <c r="E85" s="215">
        <f t="shared" si="37"/>
        <v>4.8849336510811926E-3</v>
      </c>
      <c r="F85" s="52">
        <f t="shared" si="33"/>
        <v>3332</v>
      </c>
      <c r="H85" s="19">
        <v>3.2000000000000001E-2</v>
      </c>
      <c r="I85" s="140">
        <v>47.036000000000001</v>
      </c>
      <c r="J85" s="214">
        <f t="shared" si="38"/>
        <v>2.86730155293948E-6</v>
      </c>
      <c r="K85" s="215">
        <f t="shared" si="39"/>
        <v>3.9426810818114725E-3</v>
      </c>
      <c r="L85" s="52">
        <f t="shared" si="34"/>
        <v>1468.8750000000002</v>
      </c>
      <c r="N85" s="40">
        <f t="shared" si="35"/>
        <v>5.333333333333333</v>
      </c>
      <c r="O85" s="143">
        <f t="shared" si="35"/>
        <v>2.3520352035203524</v>
      </c>
      <c r="P85" s="52">
        <f t="shared" si="40"/>
        <v>-0.55899339933993386</v>
      </c>
    </row>
    <row r="86" spans="1:16" ht="20.100000000000001" customHeight="1" x14ac:dyDescent="0.25">
      <c r="A86" s="38" t="s">
        <v>186</v>
      </c>
      <c r="B86" s="19">
        <v>187.38</v>
      </c>
      <c r="C86" s="140">
        <v>139.07</v>
      </c>
      <c r="D86" s="247">
        <f t="shared" si="36"/>
        <v>4.5093196938725908E-3</v>
      </c>
      <c r="E86" s="215">
        <f t="shared" si="37"/>
        <v>3.397078322111518E-3</v>
      </c>
      <c r="F86" s="52">
        <f t="shared" si="33"/>
        <v>-0.25781833706905755</v>
      </c>
      <c r="H86" s="19">
        <v>65.097999999999999</v>
      </c>
      <c r="I86" s="140">
        <v>45.452999999999996</v>
      </c>
      <c r="J86" s="214">
        <f t="shared" si="38"/>
        <v>5.8329873904141962E-3</v>
      </c>
      <c r="K86" s="215">
        <f t="shared" si="39"/>
        <v>3.809989863329723E-3</v>
      </c>
      <c r="L86" s="52">
        <f t="shared" si="34"/>
        <v>-0.30177578420227968</v>
      </c>
      <c r="N86" s="40">
        <f t="shared" si="35"/>
        <v>3.4741167680648948</v>
      </c>
      <c r="O86" s="143">
        <f t="shared" si="35"/>
        <v>3.2683540662975479</v>
      </c>
      <c r="P86" s="52">
        <f t="shared" si="40"/>
        <v>-5.9227341941634863E-2</v>
      </c>
    </row>
    <row r="87" spans="1:16" ht="20.100000000000001" customHeight="1" x14ac:dyDescent="0.25">
      <c r="A87" s="38" t="s">
        <v>205</v>
      </c>
      <c r="B87" s="19">
        <v>72.48</v>
      </c>
      <c r="C87" s="140">
        <v>127.63</v>
      </c>
      <c r="D87" s="247">
        <f t="shared" si="36"/>
        <v>1.7442389337810088E-3</v>
      </c>
      <c r="E87" s="215">
        <f t="shared" si="37"/>
        <v>3.1176321726547281E-3</v>
      </c>
      <c r="F87" s="52">
        <f t="shared" si="33"/>
        <v>0.76089955849889612</v>
      </c>
      <c r="H87" s="19">
        <v>66.066000000000003</v>
      </c>
      <c r="I87" s="140">
        <v>42.445999999999998</v>
      </c>
      <c r="J87" s="214">
        <f t="shared" si="38"/>
        <v>5.9197232623906153E-3</v>
      </c>
      <c r="K87" s="215">
        <f t="shared" si="39"/>
        <v>3.5579352240532732E-3</v>
      </c>
      <c r="L87" s="52">
        <f t="shared" si="34"/>
        <v>-0.35752126661217576</v>
      </c>
      <c r="N87" s="40">
        <f t="shared" ref="N87:N91" si="44">(H87/B87)*10</f>
        <v>9.1150662251655632</v>
      </c>
      <c r="O87" s="143">
        <f t="shared" ref="O87:O91" si="45">(I87/C87)*10</f>
        <v>3.3257071221499643</v>
      </c>
      <c r="P87" s="52">
        <f t="shared" ref="P87:P91" si="46">(O87-N87)/N87</f>
        <v>-0.63514174883687613</v>
      </c>
    </row>
    <row r="88" spans="1:16" ht="20.100000000000001" customHeight="1" x14ac:dyDescent="0.25">
      <c r="A88" s="38" t="s">
        <v>212</v>
      </c>
      <c r="B88" s="19">
        <v>56.25</v>
      </c>
      <c r="C88" s="140">
        <v>204.20999999999998</v>
      </c>
      <c r="D88" s="247">
        <f t="shared" si="36"/>
        <v>1.3536622520030593E-3</v>
      </c>
      <c r="E88" s="215">
        <f t="shared" si="37"/>
        <v>4.9882603304694977E-3</v>
      </c>
      <c r="F88" s="52">
        <f t="shared" si="33"/>
        <v>2.6303999999999998</v>
      </c>
      <c r="H88" s="19">
        <v>12.532</v>
      </c>
      <c r="I88" s="140">
        <v>40.423999999999999</v>
      </c>
      <c r="J88" s="214">
        <f t="shared" si="38"/>
        <v>1.1229069706699239E-3</v>
      </c>
      <c r="K88" s="215">
        <f t="shared" si="39"/>
        <v>3.3884458723349555E-3</v>
      </c>
      <c r="L88" s="52">
        <f t="shared" si="34"/>
        <v>2.2256623045004789</v>
      </c>
      <c r="N88" s="40">
        <f t="shared" si="44"/>
        <v>2.2279111111111112</v>
      </c>
      <c r="O88" s="143">
        <f t="shared" si="45"/>
        <v>1.979530875079575</v>
      </c>
      <c r="P88" s="52">
        <f t="shared" si="46"/>
        <v>-0.11148570281498489</v>
      </c>
    </row>
    <row r="89" spans="1:16" ht="20.100000000000001" customHeight="1" x14ac:dyDescent="0.25">
      <c r="A89" s="38" t="s">
        <v>215</v>
      </c>
      <c r="B89" s="19">
        <v>244.25</v>
      </c>
      <c r="C89" s="140">
        <v>153</v>
      </c>
      <c r="D89" s="247">
        <f t="shared" si="36"/>
        <v>5.8779023120310624E-3</v>
      </c>
      <c r="E89" s="215">
        <f t="shared" si="37"/>
        <v>3.7373479778748998E-3</v>
      </c>
      <c r="F89" s="52">
        <f t="shared" si="33"/>
        <v>-0.37359263050153529</v>
      </c>
      <c r="H89" s="19">
        <v>53.959000000000003</v>
      </c>
      <c r="I89" s="140">
        <v>34.111999999999995</v>
      </c>
      <c r="J89" s="214">
        <f t="shared" si="38"/>
        <v>4.834897640470669E-3</v>
      </c>
      <c r="K89" s="215">
        <f t="shared" si="39"/>
        <v>2.8593574509472091E-3</v>
      </c>
      <c r="L89" s="52">
        <f t="shared" si="34"/>
        <v>-0.36781630497229389</v>
      </c>
      <c r="N89" s="40">
        <f t="shared" si="44"/>
        <v>2.2091709314227228</v>
      </c>
      <c r="O89" s="143">
        <f t="shared" si="45"/>
        <v>2.2295424836601305</v>
      </c>
      <c r="P89" s="52">
        <f t="shared" si="46"/>
        <v>9.2213562778903149E-3</v>
      </c>
    </row>
    <row r="90" spans="1:16" ht="20.100000000000001" customHeight="1" x14ac:dyDescent="0.25">
      <c r="A90" s="38" t="s">
        <v>237</v>
      </c>
      <c r="B90" s="19">
        <v>619.20000000000005</v>
      </c>
      <c r="C90" s="140">
        <v>117.59</v>
      </c>
      <c r="D90" s="247">
        <f t="shared" si="36"/>
        <v>1.4901114070049678E-2</v>
      </c>
      <c r="E90" s="215">
        <f t="shared" si="37"/>
        <v>2.8723839785510423E-3</v>
      </c>
      <c r="F90" s="52">
        <f t="shared" si="33"/>
        <v>-0.81009366925064596</v>
      </c>
      <c r="H90" s="19">
        <v>156.17399999999998</v>
      </c>
      <c r="I90" s="140">
        <v>33.898000000000003</v>
      </c>
      <c r="J90" s="214">
        <f t="shared" si="38"/>
        <v>1.3993686022774073E-2</v>
      </c>
      <c r="K90" s="215">
        <f t="shared" si="39"/>
        <v>2.8414194087772199E-3</v>
      </c>
      <c r="L90" s="52">
        <f t="shared" si="34"/>
        <v>-0.782947225530498</v>
      </c>
      <c r="N90" s="40">
        <f t="shared" si="44"/>
        <v>2.5221899224806195</v>
      </c>
      <c r="O90" s="143">
        <f t="shared" si="45"/>
        <v>2.8827281231397226</v>
      </c>
      <c r="P90" s="52">
        <f t="shared" si="46"/>
        <v>0.14294649163632661</v>
      </c>
    </row>
    <row r="91" spans="1:16" ht="20.100000000000001" customHeight="1" x14ac:dyDescent="0.25">
      <c r="A91" s="38" t="s">
        <v>200</v>
      </c>
      <c r="B91" s="19">
        <v>34.25</v>
      </c>
      <c r="C91" s="140">
        <v>75.95</v>
      </c>
      <c r="D91" s="247">
        <f t="shared" si="36"/>
        <v>8.2422990455297386E-4</v>
      </c>
      <c r="E91" s="215">
        <f t="shared" si="37"/>
        <v>1.8552390779058734E-3</v>
      </c>
      <c r="F91" s="52">
        <f t="shared" si="33"/>
        <v>1.2175182481751825</v>
      </c>
      <c r="H91" s="19">
        <v>20.341999999999999</v>
      </c>
      <c r="I91" s="140">
        <v>33.341000000000001</v>
      </c>
      <c r="J91" s="214">
        <f t="shared" si="38"/>
        <v>1.8227077559342156E-3</v>
      </c>
      <c r="K91" s="215">
        <f t="shared" si="39"/>
        <v>2.7947302055590676E-3</v>
      </c>
      <c r="L91" s="52">
        <f t="shared" si="34"/>
        <v>0.63902271163110824</v>
      </c>
      <c r="N91" s="40">
        <f t="shared" si="44"/>
        <v>5.9392700729927004</v>
      </c>
      <c r="O91" s="143">
        <f t="shared" si="45"/>
        <v>4.3898617511520737</v>
      </c>
      <c r="P91" s="52">
        <f t="shared" si="46"/>
        <v>-0.26087520904061284</v>
      </c>
    </row>
    <row r="92" spans="1:16" ht="20.100000000000001" customHeight="1" x14ac:dyDescent="0.25">
      <c r="A92" s="38" t="s">
        <v>217</v>
      </c>
      <c r="B92" s="19">
        <v>50.7</v>
      </c>
      <c r="C92" s="140">
        <v>104.78</v>
      </c>
      <c r="D92" s="247">
        <f t="shared" si="36"/>
        <v>1.2201009098054241E-3</v>
      </c>
      <c r="E92" s="215">
        <f t="shared" si="37"/>
        <v>2.559472687070144E-3</v>
      </c>
      <c r="F92" s="52">
        <f t="shared" si="33"/>
        <v>1.0666666666666667</v>
      </c>
      <c r="H92" s="19">
        <v>12.494</v>
      </c>
      <c r="I92" s="140">
        <v>28.792000000000002</v>
      </c>
      <c r="J92" s="214">
        <f t="shared" si="38"/>
        <v>1.1195020500758082E-3</v>
      </c>
      <c r="K92" s="215">
        <f t="shared" si="39"/>
        <v>2.4134210755063341E-3</v>
      </c>
      <c r="L92" s="52">
        <f t="shared" ref="L92" si="47">(I92-H92)/H92</f>
        <v>1.3044661437489997</v>
      </c>
      <c r="N92" s="40">
        <f t="shared" ref="N92" si="48">(H92/B92)*10</f>
        <v>2.464299802761341</v>
      </c>
      <c r="O92" s="143">
        <f t="shared" ref="O92" si="49">(I92/C92)*10</f>
        <v>2.7478526436342814</v>
      </c>
      <c r="P92" s="52">
        <f t="shared" ref="P92" si="50">(O92-N92)/N92</f>
        <v>0.11506426310435473</v>
      </c>
    </row>
    <row r="93" spans="1:16" ht="20.100000000000001" customHeight="1" x14ac:dyDescent="0.25">
      <c r="A93" s="38" t="s">
        <v>201</v>
      </c>
      <c r="B93" s="19">
        <v>162.91999999999999</v>
      </c>
      <c r="C93" s="140">
        <v>164.78</v>
      </c>
      <c r="D93" s="247">
        <f t="shared" si="36"/>
        <v>3.9206871839349046E-3</v>
      </c>
      <c r="E93" s="215">
        <f t="shared" si="37"/>
        <v>4.0250993450603005E-3</v>
      </c>
      <c r="F93" s="52">
        <f t="shared" si="33"/>
        <v>1.1416646206727313E-2</v>
      </c>
      <c r="H93" s="19">
        <v>24.76</v>
      </c>
      <c r="I93" s="140">
        <v>26.612000000000002</v>
      </c>
      <c r="J93" s="214">
        <f t="shared" si="38"/>
        <v>2.2185745765869228E-3</v>
      </c>
      <c r="K93" s="215">
        <f t="shared" si="39"/>
        <v>2.2306877487279302E-3</v>
      </c>
      <c r="L93" s="52">
        <f t="shared" si="34"/>
        <v>7.4798061389337644E-2</v>
      </c>
      <c r="N93" s="40">
        <f t="shared" ref="N93:N94" si="51">(H93/B93)*10</f>
        <v>1.5197643014976678</v>
      </c>
      <c r="O93" s="143">
        <f t="shared" ref="O93:O94" si="52">(I93/C93)*10</f>
        <v>1.6150018206092973</v>
      </c>
      <c r="P93" s="52">
        <f t="shared" ref="P93:P94" si="53">(O93-N93)/N93</f>
        <v>6.2665979861335513E-2</v>
      </c>
    </row>
    <row r="94" spans="1:16" ht="20.100000000000001" customHeight="1" x14ac:dyDescent="0.25">
      <c r="A94" s="38" t="s">
        <v>197</v>
      </c>
      <c r="B94" s="19">
        <v>72.59</v>
      </c>
      <c r="C94" s="140">
        <v>76.73</v>
      </c>
      <c r="D94" s="247">
        <f t="shared" si="36"/>
        <v>1.7468860955182591E-3</v>
      </c>
      <c r="E94" s="215">
        <f t="shared" si="37"/>
        <v>1.8742922244597456E-3</v>
      </c>
      <c r="F94" s="52">
        <f t="shared" si="33"/>
        <v>5.7032649125223864E-2</v>
      </c>
      <c r="H94" s="19">
        <v>21.366</v>
      </c>
      <c r="I94" s="140">
        <v>25.220999999999997</v>
      </c>
      <c r="J94" s="214">
        <f t="shared" si="38"/>
        <v>1.9144614056282791E-3</v>
      </c>
      <c r="K94" s="215">
        <f t="shared" si="39"/>
        <v>2.114090474622994E-3</v>
      </c>
      <c r="L94" s="52">
        <f t="shared" si="34"/>
        <v>0.18042684639146292</v>
      </c>
      <c r="N94" s="40">
        <f t="shared" si="51"/>
        <v>2.9433806309409007</v>
      </c>
      <c r="O94" s="143">
        <f t="shared" si="52"/>
        <v>3.2869803206047172</v>
      </c>
      <c r="P94" s="52">
        <f t="shared" si="53"/>
        <v>0.1167364105246487</v>
      </c>
    </row>
    <row r="95" spans="1:16" ht="20.100000000000001" customHeight="1" thickBot="1" x14ac:dyDescent="0.3">
      <c r="A95" s="8" t="s">
        <v>17</v>
      </c>
      <c r="B95" s="19">
        <f>B96-SUM(B68:B94)</f>
        <v>536.89000000001397</v>
      </c>
      <c r="C95" s="140">
        <f>C96-SUM(C68:C94)</f>
        <v>471.31999999999243</v>
      </c>
      <c r="D95" s="247">
        <f t="shared" si="36"/>
        <v>1.2920315137385625E-2</v>
      </c>
      <c r="E95" s="215">
        <f t="shared" si="37"/>
        <v>1.1512985940731827E-2</v>
      </c>
      <c r="F95" s="52">
        <f>(C95-B95)/B95</f>
        <v>-0.12212930022913414</v>
      </c>
      <c r="H95" s="19">
        <f>H96-SUM(H68:H94)</f>
        <v>162.4030000000057</v>
      </c>
      <c r="I95" s="140">
        <f>I96-SUM(I68:I94)</f>
        <v>161.97399999999834</v>
      </c>
      <c r="J95" s="214">
        <f t="shared" si="38"/>
        <v>1.4551824190688961E-2</v>
      </c>
      <c r="K95" s="215">
        <f t="shared" si="39"/>
        <v>1.3577086179635278E-2</v>
      </c>
      <c r="L95" s="52">
        <f t="shared" si="34"/>
        <v>-2.6415768182074728E-3</v>
      </c>
      <c r="N95" s="40">
        <f t="shared" si="35"/>
        <v>3.0248840544618356</v>
      </c>
      <c r="O95" s="143">
        <f t="shared" si="35"/>
        <v>3.4366035814308948</v>
      </c>
      <c r="P95" s="52">
        <f>(O95-N95)/N95</f>
        <v>0.13611084575680016</v>
      </c>
    </row>
    <row r="96" spans="1:16" ht="26.25" customHeight="1" thickBot="1" x14ac:dyDescent="0.3">
      <c r="A96" s="12" t="s">
        <v>18</v>
      </c>
      <c r="B96" s="17">
        <v>41553.939999999995</v>
      </c>
      <c r="C96" s="145">
        <v>40938.120000000003</v>
      </c>
      <c r="D96" s="243">
        <f>SUM(D68:D95)</f>
        <v>1.0000000000000004</v>
      </c>
      <c r="E96" s="244">
        <f>SUM(E68:E95)</f>
        <v>1.0000000000000002</v>
      </c>
      <c r="F96" s="57">
        <f>(C96-B96)/B96</f>
        <v>-1.4819774009395799E-2</v>
      </c>
      <c r="G96" s="1"/>
      <c r="H96" s="17">
        <v>11160.319000000005</v>
      </c>
      <c r="I96" s="145">
        <v>11929.952999999994</v>
      </c>
      <c r="J96" s="255">
        <f t="shared" si="38"/>
        <v>1</v>
      </c>
      <c r="K96" s="244">
        <f t="shared" si="39"/>
        <v>1</v>
      </c>
      <c r="L96" s="57">
        <f t="shared" si="34"/>
        <v>6.8961648856093516E-2</v>
      </c>
      <c r="M96" s="1"/>
      <c r="N96" s="37">
        <f t="shared" si="35"/>
        <v>2.6857426756644509</v>
      </c>
      <c r="O96" s="150">
        <f t="shared" si="35"/>
        <v>2.9141428575616057</v>
      </c>
      <c r="P96" s="57">
        <f>(O96-N96)/N96</f>
        <v>8.5041721966401265E-2</v>
      </c>
    </row>
  </sheetData>
  <mergeCells count="33">
    <mergeCell ref="N4:O4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N66:O66"/>
    <mergeCell ref="J37:K37"/>
    <mergeCell ref="N37:O37"/>
    <mergeCell ref="N65:O65"/>
    <mergeCell ref="N5:O5"/>
    <mergeCell ref="B36:C36"/>
    <mergeCell ref="N36:O36"/>
    <mergeCell ref="B5:C5"/>
    <mergeCell ref="D5:E5"/>
    <mergeCell ref="H5:I5"/>
    <mergeCell ref="J5:K5"/>
    <mergeCell ref="J4:K4"/>
    <mergeCell ref="A36:A38"/>
    <mergeCell ref="A4:A6"/>
    <mergeCell ref="B37:C37"/>
    <mergeCell ref="D37:E37"/>
    <mergeCell ref="H37:I37"/>
    <mergeCell ref="B4:C4"/>
    <mergeCell ref="D4:E4"/>
    <mergeCell ref="H4:I4"/>
    <mergeCell ref="D36:E36"/>
    <mergeCell ref="H36:I36"/>
    <mergeCell ref="J36:K3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DCCA36B9-1556-483D-962A-C3B1C5494D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P7:P33 L7:L33</xm:sqref>
        </x14:conditionalFormatting>
        <x14:conditionalFormatting xmlns:xm="http://schemas.microsoft.com/office/excel/2006/main">
          <x14:cfRule type="iconSet" priority="338" id="{19B587E3-DA74-42AC-8FCA-3D5601EEB2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4" id="{96D05267-D203-4614-ABCB-56B602376D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5" id="{3AD6EB3E-9D4E-408A-B6C0-3AEF585B07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1F5F70E-3EC0-4F3B-8234-CB945C09F2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olha12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138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13</v>
      </c>
      <c r="H4" s="341"/>
      <c r="I4" s="130" t="s">
        <v>0</v>
      </c>
      <c r="K4" s="342" t="s">
        <v>19</v>
      </c>
      <c r="L4" s="341"/>
      <c r="M4" s="351" t="s">
        <v>13</v>
      </c>
      <c r="N4" s="352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152</v>
      </c>
      <c r="F5" s="339"/>
      <c r="G5" s="343" t="str">
        <f>E5</f>
        <v>jan-mar</v>
      </c>
      <c r="H5" s="343"/>
      <c r="I5" s="131" t="s">
        <v>151</v>
      </c>
      <c r="K5" s="338" t="str">
        <f>E5</f>
        <v>jan-mar</v>
      </c>
      <c r="L5" s="343"/>
      <c r="M5" s="344" t="str">
        <f>E5</f>
        <v>jan-mar</v>
      </c>
      <c r="N5" s="345"/>
      <c r="O5" s="131" t="str">
        <f>I5</f>
        <v>2023/2022</v>
      </c>
      <c r="Q5" s="338" t="str">
        <f>E5</f>
        <v>jan-mar</v>
      </c>
      <c r="R5" s="339"/>
      <c r="S5" s="131" t="str">
        <f>I5</f>
        <v>2023/2022</v>
      </c>
    </row>
    <row r="6" spans="1:19" ht="19.5" customHeight="1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69063.759999999995</v>
      </c>
      <c r="F7" s="145">
        <v>74340.550000000017</v>
      </c>
      <c r="G7" s="243">
        <f>E7/E15</f>
        <v>0.40074916168431524</v>
      </c>
      <c r="H7" s="244">
        <f>F7/F15</f>
        <v>0.41325824252031207</v>
      </c>
      <c r="I7" s="164">
        <f t="shared" ref="I7:I18" si="0">(F7-E7)/E7</f>
        <v>7.6404615097701356E-2</v>
      </c>
      <c r="J7" s="1"/>
      <c r="K7" s="17">
        <v>16104.039999999994</v>
      </c>
      <c r="L7" s="145">
        <v>18227.351999999992</v>
      </c>
      <c r="M7" s="243">
        <f>K7/K15</f>
        <v>0.37649778719258897</v>
      </c>
      <c r="N7" s="244">
        <f>L7/L15</f>
        <v>0.38848510359864469</v>
      </c>
      <c r="O7" s="164">
        <f t="shared" ref="O7:O18" si="1">(L7-K7)/K7</f>
        <v>0.13184964766605142</v>
      </c>
      <c r="P7" s="1"/>
      <c r="Q7" s="187">
        <f t="shared" ref="Q7:Q18" si="2">(K7/E7)*10</f>
        <v>2.3317641553254549</v>
      </c>
      <c r="R7" s="188">
        <f t="shared" ref="R7:R18" si="3">(L7/F7)*10</f>
        <v>2.451872094032125</v>
      </c>
      <c r="S7" s="55">
        <f>(R7-Q7)/Q7</f>
        <v>5.1509471244061612E-2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48281.539999999994</v>
      </c>
      <c r="F8" s="181">
        <v>54994.660000000011</v>
      </c>
      <c r="G8" s="245">
        <f>E8/E7</f>
        <v>0.69908646734553692</v>
      </c>
      <c r="H8" s="246">
        <f>F8/F7</f>
        <v>0.73976665494134763</v>
      </c>
      <c r="I8" s="206">
        <f t="shared" si="0"/>
        <v>0.13904113249080327</v>
      </c>
      <c r="K8" s="180">
        <v>12196.125999999993</v>
      </c>
      <c r="L8" s="181">
        <v>14624.020999999993</v>
      </c>
      <c r="M8" s="250">
        <f>K8/K7</f>
        <v>0.75733331511844215</v>
      </c>
      <c r="N8" s="246">
        <f>L8/L7</f>
        <v>0.80231187722714747</v>
      </c>
      <c r="O8" s="207">
        <f t="shared" si="1"/>
        <v>0.19907100008642103</v>
      </c>
      <c r="Q8" s="189">
        <f t="shared" si="2"/>
        <v>2.5260432869374085</v>
      </c>
      <c r="R8" s="190">
        <f t="shared" si="3"/>
        <v>2.6591710904295054</v>
      </c>
      <c r="S8" s="182">
        <f t="shared" ref="S8:S18" si="4">(R8-Q8)/Q8</f>
        <v>5.2702106959339509E-2</v>
      </c>
    </row>
    <row r="9" spans="1:19" ht="24" customHeight="1" x14ac:dyDescent="0.25">
      <c r="A9" s="8"/>
      <c r="B9" t="s">
        <v>37</v>
      </c>
      <c r="E9" s="19">
        <v>18814.259999999998</v>
      </c>
      <c r="F9" s="140">
        <v>16746.500000000004</v>
      </c>
      <c r="G9" s="247">
        <f>E9/E7</f>
        <v>0.27241870410762459</v>
      </c>
      <c r="H9" s="215">
        <f>F9/F7</f>
        <v>0.22526736754032622</v>
      </c>
      <c r="I9" s="182">
        <f t="shared" si="0"/>
        <v>-0.10990387078737059</v>
      </c>
      <c r="K9" s="19">
        <v>3466.2320000000004</v>
      </c>
      <c r="L9" s="140">
        <v>3001.3419999999987</v>
      </c>
      <c r="M9" s="247">
        <f>K9/K7</f>
        <v>0.21523990253377426</v>
      </c>
      <c r="N9" s="215">
        <f>L9/L7</f>
        <v>0.16466143847992842</v>
      </c>
      <c r="O9" s="182">
        <f t="shared" si="1"/>
        <v>-0.13411970116253086</v>
      </c>
      <c r="Q9" s="189">
        <f t="shared" si="2"/>
        <v>1.8423429887755356</v>
      </c>
      <c r="R9" s="190">
        <f t="shared" si="3"/>
        <v>1.7922204639775463</v>
      </c>
      <c r="S9" s="182">
        <f t="shared" si="4"/>
        <v>-2.7205859659879018E-2</v>
      </c>
    </row>
    <row r="10" spans="1:19" ht="24" customHeight="1" thickBot="1" x14ac:dyDescent="0.3">
      <c r="A10" s="8"/>
      <c r="B10" t="s">
        <v>36</v>
      </c>
      <c r="E10" s="19">
        <v>1967.96</v>
      </c>
      <c r="F10" s="140">
        <v>2599.39</v>
      </c>
      <c r="G10" s="247">
        <f>E10/E7</f>
        <v>2.849482854683846E-2</v>
      </c>
      <c r="H10" s="215">
        <f>F10/F7</f>
        <v>3.4965977518326127E-2</v>
      </c>
      <c r="I10" s="186">
        <f t="shared" si="0"/>
        <v>0.32085509868086742</v>
      </c>
      <c r="K10" s="19">
        <v>441.68200000000002</v>
      </c>
      <c r="L10" s="140">
        <v>601.98899999999992</v>
      </c>
      <c r="M10" s="247">
        <f>K10/K7</f>
        <v>2.7426782347783549E-2</v>
      </c>
      <c r="N10" s="215">
        <f>L10/L7</f>
        <v>3.3026684292924186E-2</v>
      </c>
      <c r="O10" s="209">
        <f t="shared" si="1"/>
        <v>0.36294664487119671</v>
      </c>
      <c r="Q10" s="189">
        <f t="shared" si="2"/>
        <v>2.2443647228602206</v>
      </c>
      <c r="R10" s="190">
        <f t="shared" si="3"/>
        <v>2.3158856500948297</v>
      </c>
      <c r="S10" s="182">
        <f t="shared" si="4"/>
        <v>3.1866891555603662E-2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103272.86999999995</v>
      </c>
      <c r="F11" s="145">
        <v>105548.29999999997</v>
      </c>
      <c r="G11" s="243">
        <f>E11/E15</f>
        <v>0.59925083831568471</v>
      </c>
      <c r="H11" s="244">
        <f>F11/F15</f>
        <v>0.58674175747968815</v>
      </c>
      <c r="I11" s="164">
        <f t="shared" si="0"/>
        <v>2.2033182577379937E-2</v>
      </c>
      <c r="J11" s="1"/>
      <c r="K11" s="17">
        <v>26669.225999999995</v>
      </c>
      <c r="L11" s="145">
        <v>28691.698000000011</v>
      </c>
      <c r="M11" s="243">
        <f>K11/K15</f>
        <v>0.62350221280741125</v>
      </c>
      <c r="N11" s="244">
        <f>L11/L15</f>
        <v>0.61151489640135526</v>
      </c>
      <c r="O11" s="164">
        <f t="shared" si="1"/>
        <v>7.5835421695403402E-2</v>
      </c>
      <c r="Q11" s="191">
        <f t="shared" si="2"/>
        <v>2.5824038781918239</v>
      </c>
      <c r="R11" s="192">
        <f t="shared" si="3"/>
        <v>2.7183477137954872</v>
      </c>
      <c r="S11" s="57">
        <f t="shared" si="4"/>
        <v>5.2642360380456818E-2</v>
      </c>
    </row>
    <row r="12" spans="1:19" s="3" customFormat="1" ht="24" customHeight="1" x14ac:dyDescent="0.25">
      <c r="A12" s="46"/>
      <c r="B12" s="3" t="s">
        <v>33</v>
      </c>
      <c r="E12" s="31">
        <v>90454.589999999953</v>
      </c>
      <c r="F12" s="141">
        <v>93911.039999999964</v>
      </c>
      <c r="G12" s="247">
        <f>E12/E11</f>
        <v>0.87587950252568747</v>
      </c>
      <c r="H12" s="215">
        <f>F12/F11</f>
        <v>0.88974469508272502</v>
      </c>
      <c r="I12" s="206">
        <f t="shared" si="0"/>
        <v>3.8211991232285872E-2</v>
      </c>
      <c r="K12" s="31">
        <v>24672.417999999994</v>
      </c>
      <c r="L12" s="141">
        <v>26804.49500000001</v>
      </c>
      <c r="M12" s="247">
        <f>K12/K11</f>
        <v>0.92512688594712122</v>
      </c>
      <c r="N12" s="215">
        <f>L12/L11</f>
        <v>0.93422477122127801</v>
      </c>
      <c r="O12" s="206">
        <f t="shared" si="1"/>
        <v>8.6415405251322186E-2</v>
      </c>
      <c r="Q12" s="189">
        <f t="shared" si="2"/>
        <v>2.7276026567584917</v>
      </c>
      <c r="R12" s="190">
        <f t="shared" si="3"/>
        <v>2.8542432284851724</v>
      </c>
      <c r="S12" s="182">
        <f t="shared" si="4"/>
        <v>4.642925955981491E-2</v>
      </c>
    </row>
    <row r="13" spans="1:19" ht="24" customHeight="1" x14ac:dyDescent="0.25">
      <c r="A13" s="8"/>
      <c r="B13" s="3" t="s">
        <v>37</v>
      </c>
      <c r="D13" s="3"/>
      <c r="E13" s="19">
        <v>12261.08</v>
      </c>
      <c r="F13" s="140">
        <v>11039.400000000001</v>
      </c>
      <c r="G13" s="247">
        <f>E13/E11</f>
        <v>0.11872508239579287</v>
      </c>
      <c r="H13" s="215">
        <f>F13/F11</f>
        <v>0.10459097872727466</v>
      </c>
      <c r="I13" s="182">
        <f t="shared" si="0"/>
        <v>-9.9638857262166008E-2</v>
      </c>
      <c r="K13" s="19">
        <v>1940.3919999999994</v>
      </c>
      <c r="L13" s="140">
        <v>1822.2539999999999</v>
      </c>
      <c r="M13" s="247">
        <f>K13/K11</f>
        <v>7.2757717078103412E-2</v>
      </c>
      <c r="N13" s="215">
        <f>L13/L11</f>
        <v>6.3511542607202931E-2</v>
      </c>
      <c r="O13" s="182">
        <f t="shared" si="1"/>
        <v>-6.0883574040709043E-2</v>
      </c>
      <c r="Q13" s="189">
        <f t="shared" si="2"/>
        <v>1.5825620581547462</v>
      </c>
      <c r="R13" s="190">
        <f t="shared" si="3"/>
        <v>1.6506821022881677</v>
      </c>
      <c r="S13" s="182">
        <f t="shared" si="4"/>
        <v>4.3044153486687865E-2</v>
      </c>
    </row>
    <row r="14" spans="1:19" ht="24" customHeight="1" thickBot="1" x14ac:dyDescent="0.3">
      <c r="A14" s="8"/>
      <c r="B14" t="s">
        <v>36</v>
      </c>
      <c r="E14" s="19">
        <v>557.20000000000005</v>
      </c>
      <c r="F14" s="140">
        <v>597.86</v>
      </c>
      <c r="G14" s="247">
        <f>E14/E11</f>
        <v>5.3954150785196567E-3</v>
      </c>
      <c r="H14" s="215">
        <f>F14/F11</f>
        <v>5.6643261900002195E-3</v>
      </c>
      <c r="I14" s="186">
        <f t="shared" si="0"/>
        <v>7.2972002871500297E-2</v>
      </c>
      <c r="K14" s="19">
        <v>56.416000000000004</v>
      </c>
      <c r="L14" s="140">
        <v>64.948999999999998</v>
      </c>
      <c r="M14" s="247">
        <f>K14/K11</f>
        <v>2.1153969747753467E-3</v>
      </c>
      <c r="N14" s="215">
        <f>L14/L11</f>
        <v>2.2636861715190216E-3</v>
      </c>
      <c r="O14" s="209">
        <f t="shared" si="1"/>
        <v>0.15125141803743608</v>
      </c>
      <c r="Q14" s="189">
        <f t="shared" si="2"/>
        <v>1.0124910265613782</v>
      </c>
      <c r="R14" s="190">
        <f t="shared" si="3"/>
        <v>1.0863580102365102</v>
      </c>
      <c r="S14" s="182">
        <f t="shared" si="4"/>
        <v>7.2955692186230062E-2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172336.62999999995</v>
      </c>
      <c r="F15" s="145">
        <v>179888.84999999995</v>
      </c>
      <c r="G15" s="243">
        <f>G7+G11</f>
        <v>1</v>
      </c>
      <c r="H15" s="244">
        <f>H7+H11</f>
        <v>1.0000000000000002</v>
      </c>
      <c r="I15" s="164">
        <f t="shared" si="0"/>
        <v>4.3822488579473809E-2</v>
      </c>
      <c r="J15" s="1"/>
      <c r="K15" s="17">
        <v>42773.265999999981</v>
      </c>
      <c r="L15" s="145">
        <v>46919.05</v>
      </c>
      <c r="M15" s="243">
        <f>M7+M11</f>
        <v>1.0000000000000002</v>
      </c>
      <c r="N15" s="244">
        <f>N7+N11</f>
        <v>1</v>
      </c>
      <c r="O15" s="164">
        <f t="shared" si="1"/>
        <v>9.6924653824658216E-2</v>
      </c>
      <c r="Q15" s="191">
        <f t="shared" si="2"/>
        <v>2.4819602193683372</v>
      </c>
      <c r="R15" s="192">
        <f t="shared" si="3"/>
        <v>2.6082244674975694</v>
      </c>
      <c r="S15" s="57">
        <f t="shared" si="4"/>
        <v>5.0872792861026056E-2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138736.12999999995</v>
      </c>
      <c r="F16" s="181">
        <f t="shared" ref="F16:F17" si="5">F8+F12</f>
        <v>148905.69999999998</v>
      </c>
      <c r="G16" s="245">
        <f>E16/E15</f>
        <v>0.80502984188561644</v>
      </c>
      <c r="H16" s="246">
        <f>F16/F15</f>
        <v>0.82776503379725885</v>
      </c>
      <c r="I16" s="207">
        <f t="shared" si="0"/>
        <v>7.3301525709272994E-2</v>
      </c>
      <c r="J16" s="3"/>
      <c r="K16" s="180">
        <f t="shared" ref="K16:L18" si="6">K8+K12</f>
        <v>36868.543999999987</v>
      </c>
      <c r="L16" s="181">
        <f t="shared" si="6"/>
        <v>41428.516000000003</v>
      </c>
      <c r="M16" s="250">
        <f>K16/K15</f>
        <v>0.8619529778249807</v>
      </c>
      <c r="N16" s="246">
        <f>L16/L15</f>
        <v>0.88297857693197113</v>
      </c>
      <c r="O16" s="207">
        <f t="shared" si="1"/>
        <v>0.12368191160464644</v>
      </c>
      <c r="P16" s="3"/>
      <c r="Q16" s="189">
        <f t="shared" si="2"/>
        <v>2.6574580103971472</v>
      </c>
      <c r="R16" s="190">
        <f t="shared" si="3"/>
        <v>2.7821981294201636</v>
      </c>
      <c r="S16" s="182">
        <f t="shared" si="4"/>
        <v>4.6939638758158389E-2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31075.339999999997</v>
      </c>
      <c r="F17" s="140">
        <f t="shared" si="5"/>
        <v>27785.900000000005</v>
      </c>
      <c r="G17" s="248">
        <f>E17/E15</f>
        <v>0.1803176724530357</v>
      </c>
      <c r="H17" s="215">
        <f>F17/F15</f>
        <v>0.15446149108185422</v>
      </c>
      <c r="I17" s="182">
        <f t="shared" si="0"/>
        <v>-0.10585370908250696</v>
      </c>
      <c r="K17" s="19">
        <f t="shared" si="6"/>
        <v>5406.6239999999998</v>
      </c>
      <c r="L17" s="140">
        <f t="shared" si="6"/>
        <v>4823.5959999999986</v>
      </c>
      <c r="M17" s="247">
        <f>K17/K15</f>
        <v>0.12640194461652757</v>
      </c>
      <c r="N17" s="215">
        <f>L17/L15</f>
        <v>0.10280677038431081</v>
      </c>
      <c r="O17" s="182">
        <f t="shared" si="1"/>
        <v>-0.10783586948158429</v>
      </c>
      <c r="Q17" s="189">
        <f t="shared" si="2"/>
        <v>1.7398438762053772</v>
      </c>
      <c r="R17" s="190">
        <f t="shared" si="3"/>
        <v>1.7359869574136513</v>
      </c>
      <c r="S17" s="182">
        <f t="shared" si="4"/>
        <v>-2.2168189022441975E-3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2525.16</v>
      </c>
      <c r="F18" s="142">
        <f>F10+F14</f>
        <v>3197.25</v>
      </c>
      <c r="G18" s="249">
        <f>E18/E15</f>
        <v>1.4652485661347798E-2</v>
      </c>
      <c r="H18" s="221">
        <f>F18/F15</f>
        <v>1.7773475120887151E-2</v>
      </c>
      <c r="I18" s="208">
        <f t="shared" si="0"/>
        <v>0.26615739200684319</v>
      </c>
      <c r="K18" s="21">
        <f t="shared" si="6"/>
        <v>498.09800000000001</v>
      </c>
      <c r="L18" s="142">
        <f t="shared" si="6"/>
        <v>666.93799999999987</v>
      </c>
      <c r="M18" s="249">
        <f>K18/K15</f>
        <v>1.1645077558491798E-2</v>
      </c>
      <c r="N18" s="221">
        <f>L18/L15</f>
        <v>1.4214652683718017E-2</v>
      </c>
      <c r="O18" s="208">
        <f t="shared" si="1"/>
        <v>0.33896943974880417</v>
      </c>
      <c r="Q18" s="193">
        <f t="shared" si="2"/>
        <v>1.9725403538785664</v>
      </c>
      <c r="R18" s="194">
        <f t="shared" si="3"/>
        <v>2.0859738838063957</v>
      </c>
      <c r="S18" s="186">
        <f t="shared" si="4"/>
        <v>5.7506316514532758E-2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57" id="{E0176B34-D790-464E-9202-A2DCC57EB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8" id="{233737AC-CB54-4D6E-931B-9D9405402A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20F04751-E1AE-4503-A136-E97E3FC04A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/>
  <dimension ref="A1:A21"/>
  <sheetViews>
    <sheetView showGridLines="0" showRowColHeaders="0" topLeftCell="A10" workbookViewId="0">
      <selection activeCell="A22" sqref="A22"/>
    </sheetView>
  </sheetViews>
  <sheetFormatPr defaultRowHeight="15" x14ac:dyDescent="0.25"/>
  <cols>
    <col min="1" max="1" width="152.5703125" customWidth="1"/>
  </cols>
  <sheetData>
    <row r="1" spans="1:1" ht="18.75" x14ac:dyDescent="0.3">
      <c r="A1" s="7" t="s">
        <v>27</v>
      </c>
    </row>
    <row r="3" spans="1:1" ht="46.5" customHeight="1" x14ac:dyDescent="0.25">
      <c r="A3" s="6" t="s">
        <v>28</v>
      </c>
    </row>
    <row r="5" spans="1:1" x14ac:dyDescent="0.25">
      <c r="A5" t="s">
        <v>32</v>
      </c>
    </row>
    <row r="7" spans="1:1" x14ac:dyDescent="0.25">
      <c r="A7" t="s">
        <v>106</v>
      </c>
    </row>
    <row r="9" spans="1:1" x14ac:dyDescent="0.25">
      <c r="A9" t="s">
        <v>96</v>
      </c>
    </row>
    <row r="11" spans="1:1" x14ac:dyDescent="0.25">
      <c r="A11" t="s">
        <v>103</v>
      </c>
    </row>
    <row r="13" spans="1:1" x14ac:dyDescent="0.25">
      <c r="A13" t="s">
        <v>114</v>
      </c>
    </row>
    <row r="15" spans="1:1" x14ac:dyDescent="0.25">
      <c r="A15" t="s">
        <v>113</v>
      </c>
    </row>
    <row r="17" spans="1:1" x14ac:dyDescent="0.25">
      <c r="A17" t="s">
        <v>116</v>
      </c>
    </row>
    <row r="19" spans="1:1" x14ac:dyDescent="0.25">
      <c r="A19" t="s">
        <v>145</v>
      </c>
    </row>
    <row r="21" spans="1:1" x14ac:dyDescent="0.25">
      <c r="A21" t="s">
        <v>238</v>
      </c>
    </row>
  </sheetData>
  <customSheetViews>
    <customSheetView guid="{D2454DF7-9151-402B-B9E4-208D72282370}" showGridLines="0" showRowCol="0">
      <pageMargins left="0.7" right="0.7" top="0.75" bottom="0.75" header="0.3" footer="0.3"/>
      <pageSetup paperSize="9" orientation="portrait" horizontalDpi="4294967292" verticalDpi="0" r:id="rId1"/>
    </customSheetView>
  </customSheetView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olha13">
    <pageSetUpPr fitToPage="1"/>
  </sheetPr>
  <dimension ref="A1:P96"/>
  <sheetViews>
    <sheetView showGridLines="0" workbookViewId="0">
      <selection activeCell="R90" sqref="R90"/>
    </sheetView>
  </sheetViews>
  <sheetFormatPr defaultRowHeight="15" x14ac:dyDescent="0.25"/>
  <cols>
    <col min="1" max="1" width="33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139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F5</f>
        <v>2023/2022</v>
      </c>
    </row>
    <row r="6" spans="1:16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162</v>
      </c>
      <c r="B7" s="39">
        <v>21113.48</v>
      </c>
      <c r="C7" s="147">
        <v>20537.749999999993</v>
      </c>
      <c r="D7" s="247">
        <f>B7/$B$33</f>
        <v>0.12251301420945734</v>
      </c>
      <c r="E7" s="246">
        <f>C7/$C$33</f>
        <v>0.11416911053686757</v>
      </c>
      <c r="F7" s="52">
        <f>(C7-B7)/B7</f>
        <v>-2.7268361255463659E-2</v>
      </c>
      <c r="H7" s="39">
        <v>5229.6669999999995</v>
      </c>
      <c r="I7" s="147">
        <v>5411.9700000000012</v>
      </c>
      <c r="J7" s="247">
        <f>H7/$H$33</f>
        <v>0.12226485113388351</v>
      </c>
      <c r="K7" s="246">
        <f>I7/$I$33</f>
        <v>0.11534696461245493</v>
      </c>
      <c r="L7" s="52">
        <f>(I7-H7)/H7</f>
        <v>3.4859389708752339E-2</v>
      </c>
      <c r="N7" s="27">
        <f t="shared" ref="N7:N33" si="0">(H7/B7)*10</f>
        <v>2.476932746283417</v>
      </c>
      <c r="O7" s="151">
        <f t="shared" ref="O7:O33" si="1">(I7/C7)*10</f>
        <v>2.6351328650898971</v>
      </c>
      <c r="P7" s="61">
        <f>(O7-N7)/N7</f>
        <v>6.3869363850857841E-2</v>
      </c>
    </row>
    <row r="8" spans="1:16" ht="20.100000000000001" customHeight="1" x14ac:dyDescent="0.25">
      <c r="A8" s="8" t="s">
        <v>164</v>
      </c>
      <c r="B8" s="19">
        <v>18715.63</v>
      </c>
      <c r="C8" s="140">
        <v>20206.480000000003</v>
      </c>
      <c r="D8" s="247">
        <f t="shared" ref="D8:D32" si="2">B8/$B$33</f>
        <v>0.10859925716314631</v>
      </c>
      <c r="E8" s="215">
        <f t="shared" ref="E8:E32" si="3">C8/$C$33</f>
        <v>0.11232758450565446</v>
      </c>
      <c r="F8" s="52">
        <f t="shared" ref="F8:F33" si="4">(C8-B8)/B8</f>
        <v>7.9658018458368868E-2</v>
      </c>
      <c r="H8" s="19">
        <v>4626.0779999999995</v>
      </c>
      <c r="I8" s="140">
        <v>5402.7579999999998</v>
      </c>
      <c r="J8" s="247">
        <f t="shared" ref="J8:J32" si="5">H8/$H$33</f>
        <v>0.10815349007952774</v>
      </c>
      <c r="K8" s="215">
        <f t="shared" ref="K8:K32" si="6">I8/$I$33</f>
        <v>0.11515062645130288</v>
      </c>
      <c r="L8" s="52">
        <f t="shared" ref="L8:L33" si="7">(I8-H8)/H8</f>
        <v>0.16789167843689631</v>
      </c>
      <c r="N8" s="27">
        <f t="shared" si="0"/>
        <v>2.4717725238209982</v>
      </c>
      <c r="O8" s="152">
        <f t="shared" si="1"/>
        <v>2.673774947442602</v>
      </c>
      <c r="P8" s="52">
        <f t="shared" ref="P8:P71" si="8">(O8-N8)/N8</f>
        <v>8.1723711091883838E-2</v>
      </c>
    </row>
    <row r="9" spans="1:16" ht="20.100000000000001" customHeight="1" x14ac:dyDescent="0.25">
      <c r="A9" s="8" t="s">
        <v>165</v>
      </c>
      <c r="B9" s="19">
        <v>16963.550000000003</v>
      </c>
      <c r="C9" s="140">
        <v>17815.920000000002</v>
      </c>
      <c r="D9" s="247">
        <f t="shared" si="2"/>
        <v>9.8432643135704795E-2</v>
      </c>
      <c r="E9" s="215">
        <f t="shared" si="3"/>
        <v>9.9038489600661736E-2</v>
      </c>
      <c r="F9" s="52">
        <f t="shared" si="4"/>
        <v>5.0247147560504662E-2</v>
      </c>
      <c r="H9" s="19">
        <v>4116.5619999999999</v>
      </c>
      <c r="I9" s="140">
        <v>4446.9079999999994</v>
      </c>
      <c r="J9" s="247">
        <f t="shared" si="5"/>
        <v>9.6241470080867822E-2</v>
      </c>
      <c r="K9" s="215">
        <f t="shared" si="6"/>
        <v>9.4778304334806468E-2</v>
      </c>
      <c r="L9" s="52">
        <f t="shared" si="7"/>
        <v>8.0248032217175289E-2</v>
      </c>
      <c r="N9" s="27">
        <f t="shared" si="0"/>
        <v>2.4267102110112559</v>
      </c>
      <c r="O9" s="152">
        <f t="shared" si="1"/>
        <v>2.4960305165267913</v>
      </c>
      <c r="P9" s="52">
        <f t="shared" si="8"/>
        <v>2.8565547382210208E-2</v>
      </c>
    </row>
    <row r="10" spans="1:16" ht="20.100000000000001" customHeight="1" x14ac:dyDescent="0.25">
      <c r="A10" s="8" t="s">
        <v>172</v>
      </c>
      <c r="B10" s="19">
        <v>17000.02</v>
      </c>
      <c r="C10" s="140">
        <v>17842.2</v>
      </c>
      <c r="D10" s="247">
        <f t="shared" si="2"/>
        <v>9.8644263845707056E-2</v>
      </c>
      <c r="E10" s="215">
        <f t="shared" si="3"/>
        <v>9.9184579811366844E-2</v>
      </c>
      <c r="F10" s="52">
        <f t="shared" si="4"/>
        <v>4.9539941717715641E-2</v>
      </c>
      <c r="H10" s="19">
        <v>4074.2490000000003</v>
      </c>
      <c r="I10" s="140">
        <v>4409.4790000000003</v>
      </c>
      <c r="J10" s="247">
        <f t="shared" si="5"/>
        <v>9.5252230680724762E-2</v>
      </c>
      <c r="K10" s="215">
        <f t="shared" si="6"/>
        <v>9.3980568660277694E-2</v>
      </c>
      <c r="L10" s="52">
        <f t="shared" si="7"/>
        <v>8.2280194460377848E-2</v>
      </c>
      <c r="N10" s="27">
        <f t="shared" si="0"/>
        <v>2.3966142392773655</v>
      </c>
      <c r="O10" s="152">
        <f t="shared" si="1"/>
        <v>2.4713762876775287</v>
      </c>
      <c r="P10" s="52">
        <f t="shared" si="8"/>
        <v>3.1194861139899464E-2</v>
      </c>
    </row>
    <row r="11" spans="1:16" ht="20.100000000000001" customHeight="1" x14ac:dyDescent="0.25">
      <c r="A11" s="8" t="s">
        <v>173</v>
      </c>
      <c r="B11" s="19">
        <v>16782.96</v>
      </c>
      <c r="C11" s="140">
        <v>15868.48</v>
      </c>
      <c r="D11" s="247">
        <f t="shared" si="2"/>
        <v>9.7384752156288501E-2</v>
      </c>
      <c r="E11" s="215">
        <f t="shared" si="3"/>
        <v>8.8212693560495811E-2</v>
      </c>
      <c r="F11" s="52">
        <f t="shared" si="4"/>
        <v>-5.4488600342251878E-2</v>
      </c>
      <c r="H11" s="19">
        <v>3707.4800000000009</v>
      </c>
      <c r="I11" s="140">
        <v>3663.683</v>
      </c>
      <c r="J11" s="247">
        <f t="shared" si="5"/>
        <v>8.6677505524128132E-2</v>
      </c>
      <c r="K11" s="215">
        <f t="shared" si="6"/>
        <v>7.808519140945952E-2</v>
      </c>
      <c r="L11" s="52">
        <f t="shared" si="7"/>
        <v>-1.1813145317035001E-2</v>
      </c>
      <c r="N11" s="27">
        <f t="shared" si="0"/>
        <v>2.2090739654983391</v>
      </c>
      <c r="O11" s="152">
        <f t="shared" si="1"/>
        <v>2.308780046986227</v>
      </c>
      <c r="P11" s="52">
        <f t="shared" si="8"/>
        <v>4.5134786360761542E-2</v>
      </c>
    </row>
    <row r="12" spans="1:16" ht="20.100000000000001" customHeight="1" x14ac:dyDescent="0.25">
      <c r="A12" s="8" t="s">
        <v>167</v>
      </c>
      <c r="B12" s="19">
        <v>10433.620000000001</v>
      </c>
      <c r="C12" s="140">
        <v>8924.3399999999983</v>
      </c>
      <c r="D12" s="247">
        <f t="shared" si="2"/>
        <v>6.0542091370824627E-2</v>
      </c>
      <c r="E12" s="215">
        <f t="shared" si="3"/>
        <v>4.9610301027551158E-2</v>
      </c>
      <c r="F12" s="52">
        <f t="shared" si="4"/>
        <v>-0.14465545036142799</v>
      </c>
      <c r="H12" s="19">
        <v>3169.3039999999996</v>
      </c>
      <c r="I12" s="140">
        <v>2707.848</v>
      </c>
      <c r="J12" s="247">
        <f t="shared" si="5"/>
        <v>7.4095440829793094E-2</v>
      </c>
      <c r="K12" s="215">
        <f t="shared" si="6"/>
        <v>5.7713188992530771E-2</v>
      </c>
      <c r="L12" s="52">
        <f t="shared" si="7"/>
        <v>-0.14560168415525923</v>
      </c>
      <c r="N12" s="27">
        <f t="shared" si="0"/>
        <v>3.0375881046079876</v>
      </c>
      <c r="O12" s="152">
        <f t="shared" si="1"/>
        <v>3.0342277412111152</v>
      </c>
      <c r="P12" s="52">
        <f t="shared" si="8"/>
        <v>-1.1062603885545795E-3</v>
      </c>
    </row>
    <row r="13" spans="1:16" ht="20.100000000000001" customHeight="1" x14ac:dyDescent="0.25">
      <c r="A13" s="8" t="s">
        <v>169</v>
      </c>
      <c r="B13" s="19">
        <v>4623.07</v>
      </c>
      <c r="C13" s="140">
        <v>8903.69</v>
      </c>
      <c r="D13" s="247">
        <f t="shared" si="2"/>
        <v>2.6825811784761011E-2</v>
      </c>
      <c r="E13" s="215">
        <f t="shared" si="3"/>
        <v>4.9495507920585401E-2</v>
      </c>
      <c r="F13" s="52">
        <f t="shared" si="4"/>
        <v>0.92592584581241488</v>
      </c>
      <c r="H13" s="19">
        <v>1078.9650000000001</v>
      </c>
      <c r="I13" s="140">
        <v>2282.125</v>
      </c>
      <c r="J13" s="247">
        <f t="shared" si="5"/>
        <v>2.5225218948676971E-2</v>
      </c>
      <c r="K13" s="215">
        <f t="shared" si="6"/>
        <v>4.8639625056347072E-2</v>
      </c>
      <c r="L13" s="52">
        <f t="shared" si="7"/>
        <v>1.1151056799803511</v>
      </c>
      <c r="N13" s="27">
        <f t="shared" si="0"/>
        <v>2.3338712154477439</v>
      </c>
      <c r="O13" s="152">
        <f t="shared" si="1"/>
        <v>2.5631227053053287</v>
      </c>
      <c r="P13" s="52">
        <f t="shared" si="8"/>
        <v>9.8227994903996377E-2</v>
      </c>
    </row>
    <row r="14" spans="1:16" ht="20.100000000000001" customHeight="1" x14ac:dyDescent="0.25">
      <c r="A14" s="8" t="s">
        <v>170</v>
      </c>
      <c r="B14" s="19">
        <v>5760.7699999999995</v>
      </c>
      <c r="C14" s="140">
        <v>5437.47</v>
      </c>
      <c r="D14" s="247">
        <f t="shared" si="2"/>
        <v>3.3427426310935739E-2</v>
      </c>
      <c r="E14" s="215">
        <f t="shared" si="3"/>
        <v>3.0226831735263186E-2</v>
      </c>
      <c r="F14" s="52">
        <f t="shared" si="4"/>
        <v>-5.6120969939782231E-2</v>
      </c>
      <c r="H14" s="19">
        <v>2084.8289999999997</v>
      </c>
      <c r="I14" s="140">
        <v>2118.6179999999999</v>
      </c>
      <c r="J14" s="247">
        <f t="shared" si="5"/>
        <v>4.8741403099777328E-2</v>
      </c>
      <c r="K14" s="215">
        <f t="shared" si="6"/>
        <v>4.5154750575725655E-2</v>
      </c>
      <c r="L14" s="52">
        <f t="shared" si="7"/>
        <v>1.6207084609817027E-2</v>
      </c>
      <c r="N14" s="27">
        <f t="shared" si="0"/>
        <v>3.6190110002655898</v>
      </c>
      <c r="O14" s="152">
        <f t="shared" si="1"/>
        <v>3.8963304625128963</v>
      </c>
      <c r="P14" s="52">
        <f t="shared" si="8"/>
        <v>7.6628521501303754E-2</v>
      </c>
    </row>
    <row r="15" spans="1:16" ht="20.100000000000001" customHeight="1" x14ac:dyDescent="0.25">
      <c r="A15" s="8" t="s">
        <v>168</v>
      </c>
      <c r="B15" s="19">
        <v>4818.0600000000004</v>
      </c>
      <c r="C15" s="140">
        <v>5992.28</v>
      </c>
      <c r="D15" s="247">
        <f t="shared" si="2"/>
        <v>2.795726015995554E-2</v>
      </c>
      <c r="E15" s="215">
        <f t="shared" si="3"/>
        <v>3.3311013995586711E-2</v>
      </c>
      <c r="F15" s="52">
        <f t="shared" si="4"/>
        <v>0.2437121995159876</v>
      </c>
      <c r="H15" s="19">
        <v>1167.1100000000001</v>
      </c>
      <c r="I15" s="140">
        <v>1762.8069999999998</v>
      </c>
      <c r="J15" s="247">
        <f t="shared" si="5"/>
        <v>2.7285968763760066E-2</v>
      </c>
      <c r="K15" s="215">
        <f t="shared" si="6"/>
        <v>3.7571242384489896E-2</v>
      </c>
      <c r="L15" s="52">
        <f t="shared" si="7"/>
        <v>0.51040347525083296</v>
      </c>
      <c r="N15" s="27">
        <f t="shared" si="0"/>
        <v>2.422365018285368</v>
      </c>
      <c r="O15" s="152">
        <f t="shared" si="1"/>
        <v>2.9417967785216974</v>
      </c>
      <c r="P15" s="52">
        <f t="shared" si="8"/>
        <v>0.21443166340141454</v>
      </c>
    </row>
    <row r="16" spans="1:16" ht="20.100000000000001" customHeight="1" x14ac:dyDescent="0.25">
      <c r="A16" s="8" t="s">
        <v>178</v>
      </c>
      <c r="B16" s="19">
        <v>7605.0099999999993</v>
      </c>
      <c r="C16" s="140">
        <v>8419.6200000000008</v>
      </c>
      <c r="D16" s="247">
        <f t="shared" si="2"/>
        <v>4.4128807671358065E-2</v>
      </c>
      <c r="E16" s="215">
        <f t="shared" si="3"/>
        <v>4.6804568487707823E-2</v>
      </c>
      <c r="F16" s="52">
        <f t="shared" si="4"/>
        <v>0.10711491503627235</v>
      </c>
      <c r="H16" s="19">
        <v>1466.4470000000001</v>
      </c>
      <c r="I16" s="140">
        <v>1753.8909999999998</v>
      </c>
      <c r="J16" s="247">
        <f t="shared" si="5"/>
        <v>3.4284195179297289E-2</v>
      </c>
      <c r="K16" s="215">
        <f t="shared" si="6"/>
        <v>3.7381212961473016E-2</v>
      </c>
      <c r="L16" s="52">
        <f t="shared" si="7"/>
        <v>0.19601390299137963</v>
      </c>
      <c r="N16" s="27">
        <f t="shared" si="0"/>
        <v>1.9282643941296596</v>
      </c>
      <c r="O16" s="152">
        <f t="shared" si="1"/>
        <v>2.0830999498789731</v>
      </c>
      <c r="P16" s="52">
        <f t="shared" si="8"/>
        <v>8.0297886649097205E-2</v>
      </c>
    </row>
    <row r="17" spans="1:16" ht="20.100000000000001" customHeight="1" x14ac:dyDescent="0.25">
      <c r="A17" s="8" t="s">
        <v>166</v>
      </c>
      <c r="B17" s="19">
        <v>2557.59</v>
      </c>
      <c r="C17" s="140">
        <v>6788.86</v>
      </c>
      <c r="D17" s="247">
        <f t="shared" si="2"/>
        <v>1.4840663879756725E-2</v>
      </c>
      <c r="E17" s="215">
        <f t="shared" si="3"/>
        <v>3.7739192840467867E-2</v>
      </c>
      <c r="F17" s="52">
        <f t="shared" si="4"/>
        <v>1.654397303711697</v>
      </c>
      <c r="H17" s="19">
        <v>686.32499999999993</v>
      </c>
      <c r="I17" s="140">
        <v>1718.4459999999999</v>
      </c>
      <c r="J17" s="247">
        <f t="shared" si="5"/>
        <v>1.6045653376106472E-2</v>
      </c>
      <c r="K17" s="215">
        <f t="shared" si="6"/>
        <v>3.6625762883093341E-2</v>
      </c>
      <c r="L17" s="52">
        <f t="shared" si="7"/>
        <v>1.5038371034131064</v>
      </c>
      <c r="N17" s="27">
        <f t="shared" si="0"/>
        <v>2.6834832791807912</v>
      </c>
      <c r="O17" s="152">
        <f t="shared" si="1"/>
        <v>2.5312732918339753</v>
      </c>
      <c r="P17" s="52">
        <f t="shared" si="8"/>
        <v>-5.6721049289817929E-2</v>
      </c>
    </row>
    <row r="18" spans="1:16" ht="20.100000000000001" customHeight="1" x14ac:dyDescent="0.25">
      <c r="A18" s="8" t="s">
        <v>177</v>
      </c>
      <c r="B18" s="19">
        <v>6603.5900000000011</v>
      </c>
      <c r="C18" s="140">
        <v>6325.2999999999993</v>
      </c>
      <c r="D18" s="247">
        <f t="shared" si="2"/>
        <v>3.8317971054673626E-2</v>
      </c>
      <c r="E18" s="215">
        <f t="shared" si="3"/>
        <v>3.5162268256203749E-2</v>
      </c>
      <c r="F18" s="52">
        <f t="shared" si="4"/>
        <v>-4.2142228696815179E-2</v>
      </c>
      <c r="H18" s="19">
        <v>1462.55</v>
      </c>
      <c r="I18" s="140">
        <v>1469.3029999999999</v>
      </c>
      <c r="J18" s="247">
        <f t="shared" si="5"/>
        <v>3.4193086868793236E-2</v>
      </c>
      <c r="K18" s="215">
        <f t="shared" si="6"/>
        <v>3.1315702257398659E-2</v>
      </c>
      <c r="L18" s="52">
        <f t="shared" si="7"/>
        <v>4.617278041776301E-3</v>
      </c>
      <c r="N18" s="27">
        <f t="shared" si="0"/>
        <v>2.2147801423165276</v>
      </c>
      <c r="O18" s="152">
        <f t="shared" si="1"/>
        <v>2.322898518647337</v>
      </c>
      <c r="P18" s="52">
        <f t="shared" si="8"/>
        <v>4.8816753530092599E-2</v>
      </c>
    </row>
    <row r="19" spans="1:16" ht="20.100000000000001" customHeight="1" x14ac:dyDescent="0.25">
      <c r="A19" s="8" t="s">
        <v>180</v>
      </c>
      <c r="B19" s="19">
        <v>1594.11</v>
      </c>
      <c r="C19" s="140">
        <v>3927.6400000000003</v>
      </c>
      <c r="D19" s="247">
        <f t="shared" si="2"/>
        <v>9.2499777905602504E-3</v>
      </c>
      <c r="E19" s="215">
        <f t="shared" si="3"/>
        <v>2.1833704534772441E-2</v>
      </c>
      <c r="F19" s="52">
        <f t="shared" si="4"/>
        <v>1.4638450295149021</v>
      </c>
      <c r="H19" s="19">
        <v>324.15899999999999</v>
      </c>
      <c r="I19" s="140">
        <v>957.30200000000002</v>
      </c>
      <c r="J19" s="247">
        <f t="shared" si="5"/>
        <v>7.5785421669694354E-3</v>
      </c>
      <c r="K19" s="215">
        <f t="shared" si="6"/>
        <v>2.040326903464585E-2</v>
      </c>
      <c r="L19" s="52">
        <f t="shared" si="7"/>
        <v>1.9531865535123196</v>
      </c>
      <c r="N19" s="27">
        <f t="shared" si="0"/>
        <v>2.0334794963961085</v>
      </c>
      <c r="O19" s="152">
        <f t="shared" si="1"/>
        <v>2.437346599993889</v>
      </c>
      <c r="P19" s="52">
        <f t="shared" si="8"/>
        <v>0.19860888900701751</v>
      </c>
    </row>
    <row r="20" spans="1:16" ht="20.100000000000001" customHeight="1" x14ac:dyDescent="0.25">
      <c r="A20" s="8" t="s">
        <v>163</v>
      </c>
      <c r="B20" s="19">
        <v>4720.3600000000006</v>
      </c>
      <c r="C20" s="140">
        <v>4514.8899999999994</v>
      </c>
      <c r="D20" s="247">
        <f t="shared" si="2"/>
        <v>2.7390346439987823E-2</v>
      </c>
      <c r="E20" s="215">
        <f t="shared" si="3"/>
        <v>2.509822037330273E-2</v>
      </c>
      <c r="F20" s="52">
        <f t="shared" si="4"/>
        <v>-4.3528459693752415E-2</v>
      </c>
      <c r="H20" s="19">
        <v>899.15700000000004</v>
      </c>
      <c r="I20" s="140">
        <v>880.77600000000007</v>
      </c>
      <c r="J20" s="247">
        <f t="shared" si="5"/>
        <v>2.1021471682802998E-2</v>
      </c>
      <c r="K20" s="215">
        <f t="shared" si="6"/>
        <v>1.8772247093664523E-2</v>
      </c>
      <c r="L20" s="52">
        <f t="shared" si="7"/>
        <v>-2.0442481123986101E-2</v>
      </c>
      <c r="N20" s="27">
        <f t="shared" si="0"/>
        <v>1.9048483590234642</v>
      </c>
      <c r="O20" s="152">
        <f t="shared" si="1"/>
        <v>1.9508249370416557</v>
      </c>
      <c r="P20" s="52">
        <f t="shared" si="8"/>
        <v>2.4136607935427372E-2</v>
      </c>
    </row>
    <row r="21" spans="1:16" ht="20.100000000000001" customHeight="1" x14ac:dyDescent="0.25">
      <c r="A21" s="8" t="s">
        <v>176</v>
      </c>
      <c r="B21" s="19">
        <v>2973.17</v>
      </c>
      <c r="C21" s="140">
        <v>2538.4299999999998</v>
      </c>
      <c r="D21" s="247">
        <f t="shared" si="2"/>
        <v>1.725210711152933E-2</v>
      </c>
      <c r="E21" s="215">
        <f t="shared" si="3"/>
        <v>1.411110249467935E-2</v>
      </c>
      <c r="F21" s="52">
        <f t="shared" si="4"/>
        <v>-0.14622103680583359</v>
      </c>
      <c r="H21" s="19">
        <v>883.19299999999998</v>
      </c>
      <c r="I21" s="140">
        <v>741.42700000000002</v>
      </c>
      <c r="J21" s="247">
        <f t="shared" si="5"/>
        <v>2.0648247903258081E-2</v>
      </c>
      <c r="K21" s="215">
        <f t="shared" si="6"/>
        <v>1.580225942341118E-2</v>
      </c>
      <c r="L21" s="52">
        <f t="shared" si="7"/>
        <v>-0.16051531205523589</v>
      </c>
      <c r="N21" s="27">
        <f t="shared" si="0"/>
        <v>2.970543224908095</v>
      </c>
      <c r="O21" s="152">
        <f t="shared" si="1"/>
        <v>2.9208093191460867</v>
      </c>
      <c r="P21" s="52">
        <f t="shared" si="8"/>
        <v>-1.6742360570614831E-2</v>
      </c>
    </row>
    <row r="22" spans="1:16" ht="20.100000000000001" customHeight="1" x14ac:dyDescent="0.25">
      <c r="A22" s="8" t="s">
        <v>171</v>
      </c>
      <c r="B22" s="19">
        <v>4445.9500000000007</v>
      </c>
      <c r="C22" s="140">
        <v>2356.98</v>
      </c>
      <c r="D22" s="247">
        <f t="shared" si="2"/>
        <v>2.579805581668853E-2</v>
      </c>
      <c r="E22" s="215">
        <f t="shared" si="3"/>
        <v>1.3102424080202856E-2</v>
      </c>
      <c r="F22" s="52">
        <f t="shared" si="4"/>
        <v>-0.46985908523487679</v>
      </c>
      <c r="H22" s="19">
        <v>1226.1579999999999</v>
      </c>
      <c r="I22" s="140">
        <v>671.3309999999999</v>
      </c>
      <c r="J22" s="247">
        <f t="shared" si="5"/>
        <v>2.8666457221199808E-2</v>
      </c>
      <c r="K22" s="215">
        <f t="shared" si="6"/>
        <v>1.4308282030433271E-2</v>
      </c>
      <c r="L22" s="52">
        <f t="shared" si="7"/>
        <v>-0.45249225629975914</v>
      </c>
      <c r="N22" s="27">
        <f t="shared" si="0"/>
        <v>2.7579212541751472</v>
      </c>
      <c r="O22" s="152">
        <f t="shared" si="1"/>
        <v>2.848267698495532</v>
      </c>
      <c r="P22" s="52">
        <f t="shared" si="8"/>
        <v>3.2758891931236815E-2</v>
      </c>
    </row>
    <row r="23" spans="1:16" ht="20.100000000000001" customHeight="1" x14ac:dyDescent="0.25">
      <c r="A23" s="8" t="s">
        <v>183</v>
      </c>
      <c r="B23" s="19">
        <v>2339.5899999999997</v>
      </c>
      <c r="C23" s="140">
        <v>1686.17</v>
      </c>
      <c r="D23" s="247">
        <f t="shared" si="2"/>
        <v>1.3575697749224867E-2</v>
      </c>
      <c r="E23" s="215">
        <f t="shared" si="3"/>
        <v>9.3733991851079144E-3</v>
      </c>
      <c r="F23" s="52">
        <f t="shared" si="4"/>
        <v>-0.27928825136028096</v>
      </c>
      <c r="H23" s="19">
        <v>657.95399999999995</v>
      </c>
      <c r="I23" s="140">
        <v>578.26299999999992</v>
      </c>
      <c r="J23" s="247">
        <f t="shared" si="5"/>
        <v>1.5382365237202137E-2</v>
      </c>
      <c r="K23" s="215">
        <f t="shared" si="6"/>
        <v>1.2324695406236916E-2</v>
      </c>
      <c r="L23" s="52">
        <f t="shared" si="7"/>
        <v>-0.12111940956358656</v>
      </c>
      <c r="N23" s="27">
        <f t="shared" si="0"/>
        <v>2.812261977525977</v>
      </c>
      <c r="O23" s="152">
        <f t="shared" si="1"/>
        <v>3.4294466157030423</v>
      </c>
      <c r="P23" s="52">
        <f t="shared" si="8"/>
        <v>0.21946200002320532</v>
      </c>
    </row>
    <row r="24" spans="1:16" ht="20.100000000000001" customHeight="1" x14ac:dyDescent="0.25">
      <c r="A24" s="8" t="s">
        <v>174</v>
      </c>
      <c r="B24" s="19">
        <v>1695.32</v>
      </c>
      <c r="C24" s="140">
        <v>2091.6</v>
      </c>
      <c r="D24" s="247">
        <f t="shared" si="2"/>
        <v>9.837258625748916E-3</v>
      </c>
      <c r="E24" s="215">
        <f t="shared" si="3"/>
        <v>1.1627179783516319E-2</v>
      </c>
      <c r="F24" s="52">
        <f t="shared" si="4"/>
        <v>0.23374938064790127</v>
      </c>
      <c r="H24" s="19">
        <v>458.53299999999996</v>
      </c>
      <c r="I24" s="140">
        <v>547.6880000000001</v>
      </c>
      <c r="J24" s="247">
        <f t="shared" si="5"/>
        <v>1.0720083895393915E-2</v>
      </c>
      <c r="K24" s="215">
        <f t="shared" si="6"/>
        <v>1.1673041120824065E-2</v>
      </c>
      <c r="L24" s="52">
        <f t="shared" si="7"/>
        <v>0.19443529691429004</v>
      </c>
      <c r="N24" s="27">
        <f t="shared" si="0"/>
        <v>2.7046988179222802</v>
      </c>
      <c r="O24" s="152">
        <f t="shared" si="1"/>
        <v>2.6185121438133492</v>
      </c>
      <c r="P24" s="52">
        <f t="shared" si="8"/>
        <v>-3.1865534727130412E-2</v>
      </c>
    </row>
    <row r="25" spans="1:16" ht="20.100000000000001" customHeight="1" x14ac:dyDescent="0.25">
      <c r="A25" s="8" t="s">
        <v>185</v>
      </c>
      <c r="B25" s="19">
        <v>1193.07</v>
      </c>
      <c r="C25" s="140">
        <v>1696.3700000000001</v>
      </c>
      <c r="D25" s="247">
        <f t="shared" si="2"/>
        <v>6.9229043181359617E-3</v>
      </c>
      <c r="E25" s="215">
        <f t="shared" si="3"/>
        <v>9.4301008650619529E-3</v>
      </c>
      <c r="F25" s="52">
        <f t="shared" ref="F25:F27" si="9">(C25-B25)/B25</f>
        <v>0.42185286697343843</v>
      </c>
      <c r="H25" s="19">
        <v>314.93799999999999</v>
      </c>
      <c r="I25" s="140">
        <v>471.90799999999996</v>
      </c>
      <c r="J25" s="247">
        <f t="shared" si="5"/>
        <v>7.3629635857126287E-3</v>
      </c>
      <c r="K25" s="215">
        <f t="shared" si="6"/>
        <v>1.005791890500767E-2</v>
      </c>
      <c r="L25" s="52">
        <f t="shared" ref="L25:L29" si="10">(I25-H25)/H25</f>
        <v>0.49841556115806912</v>
      </c>
      <c r="N25" s="27">
        <f t="shared" si="0"/>
        <v>2.6397277611539978</v>
      </c>
      <c r="O25" s="152">
        <f t="shared" si="1"/>
        <v>2.7818695213897908</v>
      </c>
      <c r="P25" s="52">
        <f t="shared" ref="P25:P29" si="11">(O25-N25)/N25</f>
        <v>5.3847128604524577E-2</v>
      </c>
    </row>
    <row r="26" spans="1:16" ht="20.100000000000001" customHeight="1" x14ac:dyDescent="0.25">
      <c r="A26" s="8" t="s">
        <v>182</v>
      </c>
      <c r="B26" s="19">
        <v>1039.83</v>
      </c>
      <c r="C26" s="140">
        <v>1302.6299999999999</v>
      </c>
      <c r="D26" s="247">
        <f t="shared" si="2"/>
        <v>6.0337143647290741E-3</v>
      </c>
      <c r="E26" s="215">
        <f t="shared" si="3"/>
        <v>7.2413048390714578E-3</v>
      </c>
      <c r="F26" s="52">
        <f t="shared" si="9"/>
        <v>0.25273361991864052</v>
      </c>
      <c r="H26" s="19">
        <v>331.05899999999997</v>
      </c>
      <c r="I26" s="140">
        <v>410.46799999999996</v>
      </c>
      <c r="J26" s="247">
        <f t="shared" si="5"/>
        <v>7.7398578822575779E-3</v>
      </c>
      <c r="K26" s="215">
        <f t="shared" si="6"/>
        <v>8.7484294758738753E-3</v>
      </c>
      <c r="L26" s="52">
        <f t="shared" si="10"/>
        <v>0.2398635892695864</v>
      </c>
      <c r="N26" s="27">
        <f t="shared" si="0"/>
        <v>3.1837800409682346</v>
      </c>
      <c r="O26" s="152">
        <f t="shared" si="1"/>
        <v>3.1510712942278314</v>
      </c>
      <c r="P26" s="52">
        <f t="shared" si="11"/>
        <v>-1.0273557318506222E-2</v>
      </c>
    </row>
    <row r="27" spans="1:16" ht="20.100000000000001" customHeight="1" x14ac:dyDescent="0.25">
      <c r="A27" s="8" t="s">
        <v>175</v>
      </c>
      <c r="B27" s="19">
        <v>949.89</v>
      </c>
      <c r="C27" s="140">
        <v>1578.0800000000002</v>
      </c>
      <c r="D27" s="247">
        <f t="shared" si="2"/>
        <v>5.5118287969307487E-3</v>
      </c>
      <c r="E27" s="215">
        <f t="shared" si="3"/>
        <v>8.7725281472420327E-3</v>
      </c>
      <c r="F27" s="52">
        <f t="shared" si="9"/>
        <v>0.66132920653970484</v>
      </c>
      <c r="H27" s="19">
        <v>259.90599999999995</v>
      </c>
      <c r="I27" s="140">
        <v>401.67099999999999</v>
      </c>
      <c r="J27" s="247">
        <f t="shared" si="5"/>
        <v>6.0763655503884139E-3</v>
      </c>
      <c r="K27" s="215">
        <f t="shared" si="6"/>
        <v>8.5609363360937656E-3</v>
      </c>
      <c r="L27" s="52">
        <f t="shared" si="10"/>
        <v>0.54544720014158987</v>
      </c>
      <c r="N27" s="27">
        <f t="shared" si="0"/>
        <v>2.7361694511996122</v>
      </c>
      <c r="O27" s="152">
        <f t="shared" si="1"/>
        <v>2.545314559464666</v>
      </c>
      <c r="P27" s="52">
        <f t="shared" si="11"/>
        <v>-6.9752584823016037E-2</v>
      </c>
    </row>
    <row r="28" spans="1:16" ht="20.100000000000001" customHeight="1" x14ac:dyDescent="0.25">
      <c r="A28" s="8" t="s">
        <v>187</v>
      </c>
      <c r="B28" s="19">
        <v>779.02</v>
      </c>
      <c r="C28" s="140">
        <v>1122.1500000000001</v>
      </c>
      <c r="D28" s="247">
        <f t="shared" si="2"/>
        <v>4.5203390596647948E-3</v>
      </c>
      <c r="E28" s="215">
        <f t="shared" si="3"/>
        <v>6.2380186431788285E-3</v>
      </c>
      <c r="F28" s="52">
        <f t="shared" ref="F28:F29" si="12">(C28-B28)/B28</f>
        <v>0.44046365946959015</v>
      </c>
      <c r="H28" s="19">
        <v>231.07399999999998</v>
      </c>
      <c r="I28" s="140">
        <v>292.66899999999998</v>
      </c>
      <c r="J28" s="247">
        <f t="shared" si="5"/>
        <v>5.4022996513756992E-3</v>
      </c>
      <c r="K28" s="215">
        <f t="shared" si="6"/>
        <v>6.2377435178248512E-3</v>
      </c>
      <c r="L28" s="52">
        <f t="shared" si="10"/>
        <v>0.26655963024831875</v>
      </c>
      <c r="N28" s="27">
        <f t="shared" si="0"/>
        <v>2.9662139611306508</v>
      </c>
      <c r="O28" s="152">
        <f t="shared" si="1"/>
        <v>2.6081094327852776</v>
      </c>
      <c r="P28" s="52">
        <f t="shared" si="11"/>
        <v>-0.12072781432424794</v>
      </c>
    </row>
    <row r="29" spans="1:16" ht="20.100000000000001" customHeight="1" x14ac:dyDescent="0.25">
      <c r="A29" s="8" t="s">
        <v>205</v>
      </c>
      <c r="B29" s="19">
        <v>721.23</v>
      </c>
      <c r="C29" s="140">
        <v>957.50000000000011</v>
      </c>
      <c r="D29" s="247">
        <f t="shared" si="2"/>
        <v>4.1850069831352726E-3</v>
      </c>
      <c r="E29" s="215">
        <f t="shared" si="3"/>
        <v>5.3227312309795738E-3</v>
      </c>
      <c r="F29" s="52">
        <f t="shared" si="12"/>
        <v>0.3275931394978025</v>
      </c>
      <c r="H29" s="19">
        <v>224.90100000000001</v>
      </c>
      <c r="I29" s="140">
        <v>288.49700000000001</v>
      </c>
      <c r="J29" s="247">
        <f t="shared" si="5"/>
        <v>5.2579805339157421E-3</v>
      </c>
      <c r="K29" s="215">
        <f t="shared" si="6"/>
        <v>6.1488244114064573E-3</v>
      </c>
      <c r="L29" s="52">
        <f t="shared" si="10"/>
        <v>0.28277330914491267</v>
      </c>
      <c r="N29" s="27">
        <f t="shared" si="0"/>
        <v>3.118297907740943</v>
      </c>
      <c r="O29" s="152">
        <f t="shared" si="1"/>
        <v>3.0130234986945172</v>
      </c>
      <c r="P29" s="52">
        <f t="shared" si="11"/>
        <v>-3.3760215399910899E-2</v>
      </c>
    </row>
    <row r="30" spans="1:16" ht="20.100000000000001" customHeight="1" x14ac:dyDescent="0.25">
      <c r="A30" s="8" t="s">
        <v>179</v>
      </c>
      <c r="B30" s="19">
        <v>91.74</v>
      </c>
      <c r="C30" s="140">
        <v>138.95000000000002</v>
      </c>
      <c r="D30" s="247">
        <f t="shared" si="2"/>
        <v>5.3233024227060703E-4</v>
      </c>
      <c r="E30" s="215">
        <f t="shared" si="3"/>
        <v>7.7242141466800189E-4</v>
      </c>
      <c r="F30" s="52">
        <f t="shared" ref="F30" si="13">(C30-B30)/B30</f>
        <v>0.51460649662088542</v>
      </c>
      <c r="H30" s="19">
        <v>158.53399999999999</v>
      </c>
      <c r="I30" s="140">
        <v>267.94599999999997</v>
      </c>
      <c r="J30" s="247">
        <f t="shared" si="5"/>
        <v>3.7063805228247015E-3</v>
      </c>
      <c r="K30" s="215">
        <f t="shared" si="6"/>
        <v>5.7108146904082686E-3</v>
      </c>
      <c r="L30" s="52">
        <f t="shared" ref="L30" si="14">(I30-H30)/H30</f>
        <v>0.69014848549837882</v>
      </c>
      <c r="N30" s="27">
        <f t="shared" si="0"/>
        <v>17.280793546980597</v>
      </c>
      <c r="O30" s="152">
        <f t="shared" si="1"/>
        <v>19.283627204030221</v>
      </c>
      <c r="P30" s="52">
        <f t="shared" ref="P30" si="15">(O30-N30)/N30</f>
        <v>0.11589940309191249</v>
      </c>
    </row>
    <row r="31" spans="1:16" ht="20.100000000000001" customHeight="1" x14ac:dyDescent="0.25">
      <c r="A31" s="8" t="s">
        <v>200</v>
      </c>
      <c r="B31" s="19">
        <v>718.39</v>
      </c>
      <c r="C31" s="140">
        <v>749.76</v>
      </c>
      <c r="D31" s="247">
        <f t="shared" si="2"/>
        <v>4.168527607856784E-3</v>
      </c>
      <c r="E31" s="215">
        <f t="shared" si="3"/>
        <v>4.1679070159156605E-3</v>
      </c>
      <c r="F31" s="52">
        <f t="shared" ref="F31:F32" si="16">(C31-B31)/B31</f>
        <v>4.3667088907139585E-2</v>
      </c>
      <c r="H31" s="19">
        <v>257.79599999999999</v>
      </c>
      <c r="I31" s="140">
        <v>260.51099999999997</v>
      </c>
      <c r="J31" s="247">
        <f t="shared" si="5"/>
        <v>6.0270356722350836E-3</v>
      </c>
      <c r="K31" s="215">
        <f t="shared" si="6"/>
        <v>5.552350271371651E-3</v>
      </c>
      <c r="L31" s="52">
        <f t="shared" ref="L31:L32" si="17">(I31-H31)/H31</f>
        <v>1.0531583112228177E-2</v>
      </c>
      <c r="N31" s="27">
        <f t="shared" si="0"/>
        <v>3.5885243391472601</v>
      </c>
      <c r="O31" s="152">
        <f t="shared" si="1"/>
        <v>3.474591869398207</v>
      </c>
      <c r="P31" s="52">
        <f t="shared" ref="P31:P32" si="18">(O31-N31)/N31</f>
        <v>-3.1749114393948036E-2</v>
      </c>
    </row>
    <row r="32" spans="1:16" ht="20.100000000000001" customHeight="1" thickBot="1" x14ac:dyDescent="0.3">
      <c r="A32" s="8" t="s">
        <v>17</v>
      </c>
      <c r="B32" s="19">
        <f>B33-SUM(B7:B31)</f>
        <v>16097.610000000015</v>
      </c>
      <c r="C32" s="140">
        <f>C33-SUM(C7:C31)</f>
        <v>12165.310000000027</v>
      </c>
      <c r="D32" s="247">
        <f t="shared" si="2"/>
        <v>9.3407942350967457E-2</v>
      </c>
      <c r="E32" s="215">
        <f t="shared" si="3"/>
        <v>6.7626815113888517E-2</v>
      </c>
      <c r="F32" s="52">
        <f t="shared" si="16"/>
        <v>-0.24427849848517791</v>
      </c>
      <c r="H32" s="19">
        <f>H33-SUM(H7:H31)</f>
        <v>3676.3379999999815</v>
      </c>
      <c r="I32" s="140">
        <f>I33-SUM(I7:I31)</f>
        <v>3000.7569999999687</v>
      </c>
      <c r="J32" s="247">
        <f t="shared" si="5"/>
        <v>8.5949433929127197E-2</v>
      </c>
      <c r="K32" s="215">
        <f t="shared" si="6"/>
        <v>6.3956047703437519E-2</v>
      </c>
      <c r="L32" s="52">
        <f t="shared" si="17"/>
        <v>-0.183764659288677</v>
      </c>
      <c r="N32" s="27">
        <f t="shared" si="0"/>
        <v>2.2837787721282714</v>
      </c>
      <c r="O32" s="152">
        <f t="shared" si="1"/>
        <v>2.466650664882327</v>
      </c>
      <c r="P32" s="52">
        <f t="shared" si="18"/>
        <v>8.0074258936926643E-2</v>
      </c>
    </row>
    <row r="33" spans="1:16" ht="26.25" customHeight="1" thickBot="1" x14ac:dyDescent="0.3">
      <c r="A33" s="12" t="s">
        <v>18</v>
      </c>
      <c r="B33" s="17">
        <v>172336.63000000006</v>
      </c>
      <c r="C33" s="145">
        <v>179888.85000000003</v>
      </c>
      <c r="D33" s="243">
        <f>SUM(D7:D32)</f>
        <v>0.99999999999999978</v>
      </c>
      <c r="E33" s="244">
        <f>SUM(E7:E32)</f>
        <v>1.0000000000000002</v>
      </c>
      <c r="F33" s="57">
        <f t="shared" si="4"/>
        <v>4.3822488579473608E-2</v>
      </c>
      <c r="G33" s="1"/>
      <c r="H33" s="17">
        <v>42773.265999999989</v>
      </c>
      <c r="I33" s="145">
        <v>46919.049999999981</v>
      </c>
      <c r="J33" s="243">
        <f>SUM(J7:J32)</f>
        <v>0.99999999999999989</v>
      </c>
      <c r="K33" s="244">
        <f>SUM(K7:K32)</f>
        <v>0.99999999999999967</v>
      </c>
      <c r="L33" s="57">
        <f t="shared" si="7"/>
        <v>9.6924653824657522E-2</v>
      </c>
      <c r="N33" s="29">
        <f t="shared" si="0"/>
        <v>2.4819602193683359</v>
      </c>
      <c r="O33" s="146">
        <f t="shared" si="1"/>
        <v>2.6082244674975668</v>
      </c>
      <c r="P33" s="57">
        <f t="shared" si="8"/>
        <v>5.0872792861025543E-2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L5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172</v>
      </c>
      <c r="B39" s="39">
        <v>17000.02</v>
      </c>
      <c r="C39" s="147">
        <v>17842.2</v>
      </c>
      <c r="D39" s="247">
        <f t="shared" ref="D39:D61" si="19">B39/$B$62</f>
        <v>0.24614964490783586</v>
      </c>
      <c r="E39" s="246">
        <f t="shared" ref="E39:E61" si="20">C39/$C$62</f>
        <v>0.24000629535293991</v>
      </c>
      <c r="F39" s="52">
        <f>(C39-B39)/B39</f>
        <v>4.9539941717715641E-2</v>
      </c>
      <c r="H39" s="39">
        <v>4074.2490000000003</v>
      </c>
      <c r="I39" s="147">
        <v>4409.4790000000003</v>
      </c>
      <c r="J39" s="247">
        <f t="shared" ref="J39:J61" si="21">H39/$H$62</f>
        <v>0.2529954595244423</v>
      </c>
      <c r="K39" s="246">
        <f t="shared" ref="K39:K61" si="22">I39/$I$62</f>
        <v>0.24191550149467686</v>
      </c>
      <c r="L39" s="52">
        <f>(I39-H39)/H39</f>
        <v>8.2280194460377848E-2</v>
      </c>
      <c r="N39" s="27">
        <f t="shared" ref="N39:N62" si="23">(H39/B39)*10</f>
        <v>2.3966142392773655</v>
      </c>
      <c r="O39" s="151">
        <f t="shared" ref="O39:O62" si="24">(I39/C39)*10</f>
        <v>2.4713762876775287</v>
      </c>
      <c r="P39" s="61">
        <f t="shared" si="8"/>
        <v>3.1194861139899464E-2</v>
      </c>
    </row>
    <row r="40" spans="1:16" ht="20.100000000000001" customHeight="1" x14ac:dyDescent="0.25">
      <c r="A40" s="38" t="s">
        <v>173</v>
      </c>
      <c r="B40" s="19">
        <v>16782.96</v>
      </c>
      <c r="C40" s="140">
        <v>15868.48</v>
      </c>
      <c r="D40" s="247">
        <f t="shared" si="19"/>
        <v>0.24300675202161012</v>
      </c>
      <c r="E40" s="215">
        <f t="shared" si="20"/>
        <v>0.21345658594132</v>
      </c>
      <c r="F40" s="52">
        <f t="shared" ref="F40:F62" si="25">(C40-B40)/B40</f>
        <v>-5.4488600342251878E-2</v>
      </c>
      <c r="H40" s="19">
        <v>3707.4800000000009</v>
      </c>
      <c r="I40" s="140">
        <v>3663.683</v>
      </c>
      <c r="J40" s="247">
        <f t="shared" si="21"/>
        <v>0.23022049125561042</v>
      </c>
      <c r="K40" s="215">
        <f t="shared" si="22"/>
        <v>0.20099919066686159</v>
      </c>
      <c r="L40" s="52">
        <f t="shared" ref="L40:L62" si="26">(I40-H40)/H40</f>
        <v>-1.1813145317035001E-2</v>
      </c>
      <c r="N40" s="27">
        <f t="shared" si="23"/>
        <v>2.2090739654983391</v>
      </c>
      <c r="O40" s="152">
        <f t="shared" si="24"/>
        <v>2.308780046986227</v>
      </c>
      <c r="P40" s="52">
        <f t="shared" si="8"/>
        <v>4.5134786360761542E-2</v>
      </c>
    </row>
    <row r="41" spans="1:16" ht="20.100000000000001" customHeight="1" x14ac:dyDescent="0.25">
      <c r="A41" s="38" t="s">
        <v>169</v>
      </c>
      <c r="B41" s="19">
        <v>4623.07</v>
      </c>
      <c r="C41" s="140">
        <v>8903.69</v>
      </c>
      <c r="D41" s="247">
        <f t="shared" si="19"/>
        <v>6.6939158829464232E-2</v>
      </c>
      <c r="E41" s="215">
        <f t="shared" si="20"/>
        <v>0.11976895516646027</v>
      </c>
      <c r="F41" s="52">
        <f t="shared" si="25"/>
        <v>0.92592584581241488</v>
      </c>
      <c r="H41" s="19">
        <v>1078.9650000000001</v>
      </c>
      <c r="I41" s="140">
        <v>2282.125</v>
      </c>
      <c r="J41" s="247">
        <f t="shared" si="21"/>
        <v>6.6999647293474185E-2</v>
      </c>
      <c r="K41" s="215">
        <f t="shared" si="22"/>
        <v>0.12520332081149257</v>
      </c>
      <c r="L41" s="52">
        <f t="shared" si="26"/>
        <v>1.1151056799803511</v>
      </c>
      <c r="N41" s="27">
        <f t="shared" si="23"/>
        <v>2.3338712154477439</v>
      </c>
      <c r="O41" s="152">
        <f t="shared" si="24"/>
        <v>2.5631227053053287</v>
      </c>
      <c r="P41" s="52">
        <f t="shared" si="8"/>
        <v>9.8227994903996377E-2</v>
      </c>
    </row>
    <row r="42" spans="1:16" ht="20.100000000000001" customHeight="1" x14ac:dyDescent="0.25">
      <c r="A42" s="38" t="s">
        <v>168</v>
      </c>
      <c r="B42" s="19">
        <v>4818.0600000000004</v>
      </c>
      <c r="C42" s="140">
        <v>5992.28</v>
      </c>
      <c r="D42" s="247">
        <f t="shared" si="19"/>
        <v>6.9762491934988763E-2</v>
      </c>
      <c r="E42" s="215">
        <f t="shared" si="20"/>
        <v>8.0605806655990556E-2</v>
      </c>
      <c r="F42" s="52">
        <f t="shared" si="25"/>
        <v>0.2437121995159876</v>
      </c>
      <c r="H42" s="19">
        <v>1167.1100000000001</v>
      </c>
      <c r="I42" s="140">
        <v>1762.8069999999998</v>
      </c>
      <c r="J42" s="247">
        <f t="shared" si="21"/>
        <v>7.2473118546650395E-2</v>
      </c>
      <c r="K42" s="215">
        <f t="shared" si="22"/>
        <v>9.6712182877688443E-2</v>
      </c>
      <c r="L42" s="52">
        <f t="shared" si="26"/>
        <v>0.51040347525083296</v>
      </c>
      <c r="N42" s="27">
        <f t="shared" si="23"/>
        <v>2.422365018285368</v>
      </c>
      <c r="O42" s="152">
        <f t="shared" si="24"/>
        <v>2.9417967785216974</v>
      </c>
      <c r="P42" s="52">
        <f t="shared" si="8"/>
        <v>0.21443166340141454</v>
      </c>
    </row>
    <row r="43" spans="1:16" ht="20.100000000000001" customHeight="1" x14ac:dyDescent="0.25">
      <c r="A43" s="38" t="s">
        <v>178</v>
      </c>
      <c r="B43" s="19">
        <v>7605.0099999999993</v>
      </c>
      <c r="C43" s="140">
        <v>8419.6200000000008</v>
      </c>
      <c r="D43" s="247">
        <f t="shared" si="19"/>
        <v>0.11011578286499314</v>
      </c>
      <c r="E43" s="215">
        <f t="shared" si="20"/>
        <v>0.1132574348723543</v>
      </c>
      <c r="F43" s="52">
        <f t="shared" si="25"/>
        <v>0.10711491503627235</v>
      </c>
      <c r="H43" s="19">
        <v>1466.4470000000001</v>
      </c>
      <c r="I43" s="140">
        <v>1753.8909999999998</v>
      </c>
      <c r="J43" s="247">
        <f t="shared" si="21"/>
        <v>9.1060814553366731E-2</v>
      </c>
      <c r="K43" s="215">
        <f t="shared" si="22"/>
        <v>9.6223027897853752E-2</v>
      </c>
      <c r="L43" s="52">
        <f t="shared" si="26"/>
        <v>0.19601390299137963</v>
      </c>
      <c r="N43" s="27">
        <f t="shared" si="23"/>
        <v>1.9282643941296596</v>
      </c>
      <c r="O43" s="152">
        <f t="shared" si="24"/>
        <v>2.0830999498789731</v>
      </c>
      <c r="P43" s="52">
        <f t="shared" ref="P43:P50" si="27">(O43-N43)/N43</f>
        <v>8.0297886649097205E-2</v>
      </c>
    </row>
    <row r="44" spans="1:16" ht="20.100000000000001" customHeight="1" x14ac:dyDescent="0.25">
      <c r="A44" s="38" t="s">
        <v>163</v>
      </c>
      <c r="B44" s="19">
        <v>4720.3600000000006</v>
      </c>
      <c r="C44" s="140">
        <v>4514.8899999999994</v>
      </c>
      <c r="D44" s="247">
        <f t="shared" si="19"/>
        <v>6.8347857110588828E-2</v>
      </c>
      <c r="E44" s="215">
        <f t="shared" si="20"/>
        <v>6.0732534262929162E-2</v>
      </c>
      <c r="F44" s="52">
        <f t="shared" ref="F44:F55" si="28">(C44-B44)/B44</f>
        <v>-4.3528459693752415E-2</v>
      </c>
      <c r="H44" s="19">
        <v>899.15700000000004</v>
      </c>
      <c r="I44" s="140">
        <v>880.77600000000007</v>
      </c>
      <c r="J44" s="247">
        <f t="shared" si="21"/>
        <v>5.5834250287505487E-2</v>
      </c>
      <c r="K44" s="215">
        <f t="shared" si="22"/>
        <v>4.8321665154653311E-2</v>
      </c>
      <c r="L44" s="52">
        <f t="shared" ref="L44:L55" si="29">(I44-H44)/H44</f>
        <v>-2.0442481123986101E-2</v>
      </c>
      <c r="N44" s="27">
        <f t="shared" si="23"/>
        <v>1.9048483590234642</v>
      </c>
      <c r="O44" s="152">
        <f t="shared" si="24"/>
        <v>1.9508249370416557</v>
      </c>
      <c r="P44" s="52">
        <f t="shared" si="27"/>
        <v>2.4136607935427372E-2</v>
      </c>
    </row>
    <row r="45" spans="1:16" ht="20.100000000000001" customHeight="1" x14ac:dyDescent="0.25">
      <c r="A45" s="38" t="s">
        <v>176</v>
      </c>
      <c r="B45" s="19">
        <v>2973.17</v>
      </c>
      <c r="C45" s="140">
        <v>2538.4299999999998</v>
      </c>
      <c r="D45" s="247">
        <f t="shared" si="19"/>
        <v>4.3049639926931282E-2</v>
      </c>
      <c r="E45" s="215">
        <f t="shared" si="20"/>
        <v>3.41459674430711E-2</v>
      </c>
      <c r="F45" s="52">
        <f t="shared" si="28"/>
        <v>-0.14622103680583359</v>
      </c>
      <c r="H45" s="19">
        <v>883.19299999999998</v>
      </c>
      <c r="I45" s="140">
        <v>741.42700000000002</v>
      </c>
      <c r="J45" s="247">
        <f t="shared" si="21"/>
        <v>5.4842946242060986E-2</v>
      </c>
      <c r="K45" s="215">
        <f t="shared" si="22"/>
        <v>4.0676616109679577E-2</v>
      </c>
      <c r="L45" s="52">
        <f t="shared" si="29"/>
        <v>-0.16051531205523589</v>
      </c>
      <c r="N45" s="27">
        <f t="shared" si="23"/>
        <v>2.970543224908095</v>
      </c>
      <c r="O45" s="152">
        <f t="shared" si="24"/>
        <v>2.9208093191460867</v>
      </c>
      <c r="P45" s="52">
        <f t="shared" si="27"/>
        <v>-1.6742360570614831E-2</v>
      </c>
    </row>
    <row r="46" spans="1:16" ht="20.100000000000001" customHeight="1" x14ac:dyDescent="0.25">
      <c r="A46" s="38" t="s">
        <v>171</v>
      </c>
      <c r="B46" s="19">
        <v>4445.9500000000007</v>
      </c>
      <c r="C46" s="140">
        <v>2356.98</v>
      </c>
      <c r="D46" s="247">
        <f t="shared" si="19"/>
        <v>6.4374572134502955E-2</v>
      </c>
      <c r="E46" s="215">
        <f t="shared" si="20"/>
        <v>3.1705173017955876E-2</v>
      </c>
      <c r="F46" s="52">
        <f t="shared" si="28"/>
        <v>-0.46985908523487679</v>
      </c>
      <c r="H46" s="19">
        <v>1226.1579999999999</v>
      </c>
      <c r="I46" s="140">
        <v>671.3309999999999</v>
      </c>
      <c r="J46" s="247">
        <f t="shared" si="21"/>
        <v>7.6139776105871554E-2</v>
      </c>
      <c r="K46" s="215">
        <f t="shared" si="22"/>
        <v>3.6830966999485175E-2</v>
      </c>
      <c r="L46" s="52">
        <f t="shared" si="29"/>
        <v>-0.45249225629975914</v>
      </c>
      <c r="N46" s="27">
        <f t="shared" si="23"/>
        <v>2.7579212541751472</v>
      </c>
      <c r="O46" s="152">
        <f t="shared" si="24"/>
        <v>2.848267698495532</v>
      </c>
      <c r="P46" s="52">
        <f t="shared" si="27"/>
        <v>3.2758891931236815E-2</v>
      </c>
    </row>
    <row r="47" spans="1:16" ht="20.100000000000001" customHeight="1" x14ac:dyDescent="0.25">
      <c r="A47" s="38" t="s">
        <v>174</v>
      </c>
      <c r="B47" s="19">
        <v>1695.32</v>
      </c>
      <c r="C47" s="140">
        <v>2091.6</v>
      </c>
      <c r="D47" s="247">
        <f t="shared" si="19"/>
        <v>2.454717206245359E-2</v>
      </c>
      <c r="E47" s="215">
        <f t="shared" si="20"/>
        <v>2.8135385062391917E-2</v>
      </c>
      <c r="F47" s="52">
        <f t="shared" si="28"/>
        <v>0.23374938064790127</v>
      </c>
      <c r="H47" s="19">
        <v>458.53299999999996</v>
      </c>
      <c r="I47" s="140">
        <v>547.6880000000001</v>
      </c>
      <c r="J47" s="247">
        <f t="shared" si="21"/>
        <v>2.8473165739777092E-2</v>
      </c>
      <c r="K47" s="215">
        <f t="shared" si="22"/>
        <v>3.0047590017463877E-2</v>
      </c>
      <c r="L47" s="52">
        <f t="shared" si="29"/>
        <v>0.19443529691429004</v>
      </c>
      <c r="N47" s="27">
        <f t="shared" si="23"/>
        <v>2.7046988179222802</v>
      </c>
      <c r="O47" s="152">
        <f t="shared" si="24"/>
        <v>2.6185121438133492</v>
      </c>
      <c r="P47" s="52">
        <f t="shared" si="27"/>
        <v>-3.1865534727130412E-2</v>
      </c>
    </row>
    <row r="48" spans="1:16" ht="20.100000000000001" customHeight="1" x14ac:dyDescent="0.25">
      <c r="A48" s="38" t="s">
        <v>185</v>
      </c>
      <c r="B48" s="19">
        <v>1193.07</v>
      </c>
      <c r="C48" s="140">
        <v>1696.3700000000001</v>
      </c>
      <c r="D48" s="247">
        <f t="shared" si="19"/>
        <v>1.7274906550121219E-2</v>
      </c>
      <c r="E48" s="215">
        <f t="shared" si="20"/>
        <v>2.2818905698168763E-2</v>
      </c>
      <c r="F48" s="52">
        <f t="shared" si="28"/>
        <v>0.42185286697343843</v>
      </c>
      <c r="H48" s="19">
        <v>314.93799999999999</v>
      </c>
      <c r="I48" s="140">
        <v>471.90799999999996</v>
      </c>
      <c r="J48" s="247">
        <f t="shared" si="21"/>
        <v>1.9556459124542656E-2</v>
      </c>
      <c r="K48" s="215">
        <f t="shared" si="22"/>
        <v>2.5890101864494638E-2</v>
      </c>
      <c r="L48" s="52">
        <f t="shared" si="29"/>
        <v>0.49841556115806912</v>
      </c>
      <c r="N48" s="27">
        <f t="shared" si="23"/>
        <v>2.6397277611539978</v>
      </c>
      <c r="O48" s="152">
        <f t="shared" si="24"/>
        <v>2.7818695213897908</v>
      </c>
      <c r="P48" s="52">
        <f t="shared" si="27"/>
        <v>5.3847128604524577E-2</v>
      </c>
    </row>
    <row r="49" spans="1:16" ht="20.100000000000001" customHeight="1" x14ac:dyDescent="0.25">
      <c r="A49" s="38" t="s">
        <v>175</v>
      </c>
      <c r="B49" s="19">
        <v>949.89</v>
      </c>
      <c r="C49" s="140">
        <v>1578.0800000000002</v>
      </c>
      <c r="D49" s="247">
        <f t="shared" si="19"/>
        <v>1.3753812419132695E-2</v>
      </c>
      <c r="E49" s="215">
        <f t="shared" si="20"/>
        <v>2.1227714887769863E-2</v>
      </c>
      <c r="F49" s="52">
        <f t="shared" si="28"/>
        <v>0.66132920653970484</v>
      </c>
      <c r="H49" s="19">
        <v>259.90599999999995</v>
      </c>
      <c r="I49" s="140">
        <v>401.67099999999999</v>
      </c>
      <c r="J49" s="247">
        <f t="shared" si="21"/>
        <v>1.613917998216596E-2</v>
      </c>
      <c r="K49" s="215">
        <f t="shared" si="22"/>
        <v>2.2036717127095592E-2</v>
      </c>
      <c r="L49" s="52">
        <f t="shared" si="29"/>
        <v>0.54544720014158987</v>
      </c>
      <c r="N49" s="27">
        <f t="shared" ref="N49" si="30">(H49/B49)*10</f>
        <v>2.7361694511996122</v>
      </c>
      <c r="O49" s="152">
        <f t="shared" ref="O49" si="31">(I49/C49)*10</f>
        <v>2.545314559464666</v>
      </c>
      <c r="P49" s="52">
        <f t="shared" ref="P49" si="32">(O49-N49)/N49</f>
        <v>-6.9752584823016037E-2</v>
      </c>
    </row>
    <row r="50" spans="1:16" ht="20.100000000000001" customHeight="1" x14ac:dyDescent="0.25">
      <c r="A50" s="38" t="s">
        <v>187</v>
      </c>
      <c r="B50" s="19">
        <v>779.02</v>
      </c>
      <c r="C50" s="140">
        <v>1122.1500000000001</v>
      </c>
      <c r="D50" s="247">
        <f t="shared" si="19"/>
        <v>1.127972181068624E-2</v>
      </c>
      <c r="E50" s="215">
        <f t="shared" si="20"/>
        <v>1.5094722866591649E-2</v>
      </c>
      <c r="F50" s="52">
        <f t="shared" si="28"/>
        <v>0.44046365946959015</v>
      </c>
      <c r="H50" s="19">
        <v>231.07399999999998</v>
      </c>
      <c r="I50" s="140">
        <v>292.66899999999998</v>
      </c>
      <c r="J50" s="247">
        <f t="shared" si="21"/>
        <v>1.4348821786334358E-2</v>
      </c>
      <c r="K50" s="215">
        <f t="shared" si="22"/>
        <v>1.6056583534459642E-2</v>
      </c>
      <c r="L50" s="52">
        <f t="shared" si="29"/>
        <v>0.26655963024831875</v>
      </c>
      <c r="N50" s="27">
        <f t="shared" si="23"/>
        <v>2.9662139611306508</v>
      </c>
      <c r="O50" s="152">
        <f t="shared" si="24"/>
        <v>2.6081094327852776</v>
      </c>
      <c r="P50" s="52">
        <f t="shared" si="27"/>
        <v>-0.12072781432424794</v>
      </c>
    </row>
    <row r="51" spans="1:16" ht="20.100000000000001" customHeight="1" x14ac:dyDescent="0.25">
      <c r="A51" s="38" t="s">
        <v>191</v>
      </c>
      <c r="B51" s="19">
        <v>208.05</v>
      </c>
      <c r="C51" s="140">
        <v>374.81</v>
      </c>
      <c r="D51" s="247">
        <f t="shared" si="19"/>
        <v>3.0124337279059232E-3</v>
      </c>
      <c r="E51" s="215">
        <f t="shared" si="20"/>
        <v>5.0417975115868785E-3</v>
      </c>
      <c r="F51" s="52">
        <f t="shared" si="28"/>
        <v>0.80153809180485447</v>
      </c>
      <c r="H51" s="19">
        <v>47.427999999999997</v>
      </c>
      <c r="I51" s="140">
        <v>91.146000000000001</v>
      </c>
      <c r="J51" s="247">
        <f t="shared" si="21"/>
        <v>2.9450994905626158E-3</v>
      </c>
      <c r="K51" s="215">
        <f t="shared" si="22"/>
        <v>5.0005069304636255E-3</v>
      </c>
      <c r="L51" s="52">
        <f t="shared" si="29"/>
        <v>0.92177616597790346</v>
      </c>
      <c r="N51" s="27">
        <f t="shared" ref="N51" si="33">(H51/B51)*10</f>
        <v>2.2796443162701272</v>
      </c>
      <c r="O51" s="152">
        <f t="shared" ref="O51" si="34">(I51/C51)*10</f>
        <v>2.4317921080013876</v>
      </c>
      <c r="P51" s="52">
        <f t="shared" ref="P51" si="35">(O51-N51)/N51</f>
        <v>6.6741899446927391E-2</v>
      </c>
    </row>
    <row r="52" spans="1:16" ht="20.100000000000001" customHeight="1" x14ac:dyDescent="0.25">
      <c r="A52" s="38" t="s">
        <v>188</v>
      </c>
      <c r="B52" s="19">
        <v>236.36</v>
      </c>
      <c r="C52" s="140">
        <v>362.28000000000003</v>
      </c>
      <c r="D52" s="247">
        <f t="shared" si="19"/>
        <v>3.4223448013835328E-3</v>
      </c>
      <c r="E52" s="215">
        <f t="shared" si="20"/>
        <v>4.8732488527459096E-3</v>
      </c>
      <c r="F52" s="52">
        <f t="shared" si="28"/>
        <v>0.5327466576408868</v>
      </c>
      <c r="H52" s="19">
        <v>53.875999999999998</v>
      </c>
      <c r="I52" s="140">
        <v>83.631999999999991</v>
      </c>
      <c r="J52" s="247">
        <f t="shared" si="21"/>
        <v>3.3454959128268427E-3</v>
      </c>
      <c r="K52" s="215">
        <f t="shared" si="22"/>
        <v>4.5882693218411543E-3</v>
      </c>
      <c r="L52" s="52">
        <f t="shared" si="29"/>
        <v>0.55230529363724101</v>
      </c>
      <c r="N52" s="27">
        <f t="shared" ref="N52:N53" si="36">(H52/B52)*10</f>
        <v>2.2794042985276692</v>
      </c>
      <c r="O52" s="152">
        <f t="shared" ref="O52:O53" si="37">(I52/C52)*10</f>
        <v>2.3084906701998449</v>
      </c>
      <c r="P52" s="52">
        <f t="shared" ref="P52:P53" si="38">(O52-N52)/N52</f>
        <v>1.2760514530468925E-2</v>
      </c>
    </row>
    <row r="53" spans="1:16" ht="20.100000000000001" customHeight="1" x14ac:dyDescent="0.25">
      <c r="A53" s="38" t="s">
        <v>189</v>
      </c>
      <c r="B53" s="19">
        <v>278.61</v>
      </c>
      <c r="C53" s="140">
        <v>362.01999999999992</v>
      </c>
      <c r="D53" s="247">
        <f t="shared" si="19"/>
        <v>4.0340983462238368E-3</v>
      </c>
      <c r="E53" s="215">
        <f t="shared" si="20"/>
        <v>4.8697514344459361E-3</v>
      </c>
      <c r="F53" s="52">
        <f t="shared" si="28"/>
        <v>0.29937906033523531</v>
      </c>
      <c r="H53" s="19">
        <v>51.277000000000008</v>
      </c>
      <c r="I53" s="140">
        <v>77.285999999999987</v>
      </c>
      <c r="J53" s="247">
        <f t="shared" si="21"/>
        <v>3.1841078387783439E-3</v>
      </c>
      <c r="K53" s="215">
        <f t="shared" si="22"/>
        <v>4.2401112350274467E-3</v>
      </c>
      <c r="L53" s="52">
        <f t="shared" si="29"/>
        <v>0.50722546170797778</v>
      </c>
      <c r="N53" s="27">
        <f t="shared" si="36"/>
        <v>1.8404579878683467</v>
      </c>
      <c r="O53" s="152">
        <f t="shared" si="37"/>
        <v>2.1348544279321584</v>
      </c>
      <c r="P53" s="52">
        <f t="shared" si="38"/>
        <v>0.15995825061173347</v>
      </c>
    </row>
    <row r="54" spans="1:16" ht="20.100000000000001" customHeight="1" x14ac:dyDescent="0.25">
      <c r="A54" s="38" t="s">
        <v>193</v>
      </c>
      <c r="B54" s="19">
        <v>510.89</v>
      </c>
      <c r="C54" s="140">
        <v>187.25</v>
      </c>
      <c r="D54" s="247">
        <f t="shared" si="19"/>
        <v>7.3973673023304829E-3</v>
      </c>
      <c r="E54" s="215">
        <f t="shared" si="20"/>
        <v>2.5188137564223019E-3</v>
      </c>
      <c r="F54" s="52">
        <f t="shared" si="28"/>
        <v>-0.63348274579655106</v>
      </c>
      <c r="H54" s="19">
        <v>112.666</v>
      </c>
      <c r="I54" s="140">
        <v>53.505000000000003</v>
      </c>
      <c r="J54" s="247">
        <f t="shared" si="21"/>
        <v>6.9961326474598908E-3</v>
      </c>
      <c r="K54" s="215">
        <f t="shared" si="22"/>
        <v>2.9354236424468027E-3</v>
      </c>
      <c r="L54" s="52">
        <f t="shared" si="29"/>
        <v>-0.52510074024106645</v>
      </c>
      <c r="N54" s="27">
        <f t="shared" ref="N54" si="39">(H54/B54)*10</f>
        <v>2.2052888097242067</v>
      </c>
      <c r="O54" s="152">
        <f t="shared" ref="O54" si="40">(I54/C54)*10</f>
        <v>2.8574098798397869</v>
      </c>
      <c r="P54" s="52">
        <f t="shared" ref="P54" si="41">(O54-N54)/N54</f>
        <v>0.29570778541116999</v>
      </c>
    </row>
    <row r="55" spans="1:16" ht="20.100000000000001" customHeight="1" x14ac:dyDescent="0.25">
      <c r="A55" s="38" t="s">
        <v>190</v>
      </c>
      <c r="B55" s="19">
        <v>37.860000000000007</v>
      </c>
      <c r="C55" s="140">
        <v>28.35</v>
      </c>
      <c r="D55" s="247">
        <f t="shared" si="19"/>
        <v>5.4818909367228199E-4</v>
      </c>
      <c r="E55" s="215">
        <f t="shared" si="20"/>
        <v>3.8135311078543266E-4</v>
      </c>
      <c r="F55" s="52">
        <f t="shared" si="28"/>
        <v>-0.25118858954041212</v>
      </c>
      <c r="H55" s="19">
        <v>13.49</v>
      </c>
      <c r="I55" s="140">
        <v>12.138999999999999</v>
      </c>
      <c r="J55" s="247">
        <f t="shared" si="21"/>
        <v>8.3767799881272014E-4</v>
      </c>
      <c r="K55" s="215">
        <f t="shared" si="22"/>
        <v>6.6597715345597113E-4</v>
      </c>
      <c r="L55" s="52">
        <f t="shared" si="29"/>
        <v>-0.10014825796886589</v>
      </c>
      <c r="N55" s="27">
        <f t="shared" ref="N55" si="42">(H55/B55)*10</f>
        <v>3.563127311146328</v>
      </c>
      <c r="O55" s="152">
        <f t="shared" ref="O55" si="43">(I55/C55)*10</f>
        <v>4.2818342151675477</v>
      </c>
      <c r="P55" s="52">
        <f t="shared" ref="P55" si="44">(O55-N55)/N55</f>
        <v>0.2017067708394617</v>
      </c>
    </row>
    <row r="56" spans="1:16" ht="20.100000000000001" customHeight="1" x14ac:dyDescent="0.25">
      <c r="A56" s="38" t="s">
        <v>194</v>
      </c>
      <c r="B56" s="19">
        <v>0.56000000000000005</v>
      </c>
      <c r="C56" s="140">
        <v>52.379999999999995</v>
      </c>
      <c r="D56" s="247">
        <f t="shared" si="19"/>
        <v>8.1084493517294734E-6</v>
      </c>
      <c r="E56" s="215">
        <f t="shared" si="20"/>
        <v>7.0459527135594208E-4</v>
      </c>
      <c r="F56" s="52">
        <f t="shared" ref="F56:F59" si="45">(C56-B56)/B56</f>
        <v>92.535714285714263</v>
      </c>
      <c r="H56" s="19">
        <v>0.46400000000000002</v>
      </c>
      <c r="I56" s="140">
        <v>12.114000000000001</v>
      </c>
      <c r="J56" s="247">
        <f t="shared" si="21"/>
        <v>2.8812645770874882E-5</v>
      </c>
      <c r="K56" s="215">
        <f t="shared" si="22"/>
        <v>6.6460558834876312E-4</v>
      </c>
      <c r="L56" s="52">
        <f t="shared" ref="L56:L59" si="46">(I56-H56)/H56</f>
        <v>25.107758620689655</v>
      </c>
      <c r="N56" s="27">
        <f t="shared" si="23"/>
        <v>8.2857142857142847</v>
      </c>
      <c r="O56" s="152">
        <f t="shared" si="24"/>
        <v>2.3127147766323026</v>
      </c>
      <c r="P56" s="52">
        <f t="shared" ref="P56" si="47">(O56-N56)/N56</f>
        <v>-0.72087925109610129</v>
      </c>
    </row>
    <row r="57" spans="1:16" ht="20.100000000000001" customHeight="1" x14ac:dyDescent="0.25">
      <c r="A57" s="38" t="s">
        <v>192</v>
      </c>
      <c r="B57" s="19">
        <v>62.189999999999991</v>
      </c>
      <c r="C57" s="140">
        <v>20.509999999999998</v>
      </c>
      <c r="D57" s="247">
        <f t="shared" si="19"/>
        <v>9.0047225925724266E-4</v>
      </c>
      <c r="E57" s="215">
        <f t="shared" si="20"/>
        <v>2.7589249743242405E-4</v>
      </c>
      <c r="F57" s="52">
        <f t="shared" si="45"/>
        <v>-0.67020421289596399</v>
      </c>
      <c r="H57" s="19">
        <v>12.824</v>
      </c>
      <c r="I57" s="140">
        <v>8.5250000000000004</v>
      </c>
      <c r="J57" s="247">
        <f t="shared" si="21"/>
        <v>7.9632191673642127E-4</v>
      </c>
      <c r="K57" s="215">
        <f t="shared" si="22"/>
        <v>4.6770370155796643E-4</v>
      </c>
      <c r="L57" s="52">
        <f t="shared" si="46"/>
        <v>-0.33523081721771675</v>
      </c>
      <c r="N57" s="27">
        <f t="shared" ref="N57:N59" si="48">(H57/B57)*10</f>
        <v>2.0620678565685804</v>
      </c>
      <c r="O57" s="152">
        <f t="shared" ref="O57:O59" si="49">(I57/C57)*10</f>
        <v>4.1565090199902492</v>
      </c>
      <c r="P57" s="52">
        <f t="shared" ref="P57:P59" si="50">(O57-N57)/N57</f>
        <v>1.0156994381877229</v>
      </c>
    </row>
    <row r="58" spans="1:16" ht="20.100000000000001" customHeight="1" x14ac:dyDescent="0.25">
      <c r="A58" s="38" t="s">
        <v>195</v>
      </c>
      <c r="B58" s="19">
        <v>28.889999999999997</v>
      </c>
      <c r="C58" s="140">
        <v>9.69</v>
      </c>
      <c r="D58" s="247">
        <f t="shared" si="19"/>
        <v>4.1830911030618656E-4</v>
      </c>
      <c r="E58" s="215">
        <f t="shared" si="20"/>
        <v>1.3034608971819548E-4</v>
      </c>
      <c r="F58" s="52">
        <f t="shared" si="45"/>
        <v>-0.66458982346832807</v>
      </c>
      <c r="H58" s="19">
        <v>7.0179999999999989</v>
      </c>
      <c r="I58" s="140">
        <v>2.907</v>
      </c>
      <c r="J58" s="247">
        <f t="shared" si="21"/>
        <v>4.3579126728448251E-4</v>
      </c>
      <c r="K58" s="215">
        <f t="shared" si="22"/>
        <v>1.5948559066615933E-4</v>
      </c>
      <c r="L58" s="52">
        <f t="shared" si="46"/>
        <v>-0.58577942433741803</v>
      </c>
      <c r="N58" s="27">
        <f t="shared" ref="N58" si="51">(H58/B58)*10</f>
        <v>2.4292142609899616</v>
      </c>
      <c r="O58" s="152">
        <f t="shared" ref="O58" si="52">(I58/C58)*10</f>
        <v>3.0000000000000004</v>
      </c>
      <c r="P58" s="52">
        <f t="shared" ref="P58" si="53">(O58-N58)/N58</f>
        <v>0.23496722713023688</v>
      </c>
    </row>
    <row r="59" spans="1:16" ht="20.100000000000001" customHeight="1" x14ac:dyDescent="0.25">
      <c r="A59" s="38" t="s">
        <v>196</v>
      </c>
      <c r="B59" s="19">
        <v>5.0999999999999996</v>
      </c>
      <c r="C59" s="140">
        <v>4.72</v>
      </c>
      <c r="D59" s="247">
        <f t="shared" si="19"/>
        <v>7.3844806596107702E-5</v>
      </c>
      <c r="E59" s="215">
        <f t="shared" si="20"/>
        <v>6.3491593753341869E-5</v>
      </c>
      <c r="F59" s="52">
        <f t="shared" si="45"/>
        <v>-7.4509803921568613E-2</v>
      </c>
      <c r="H59" s="19">
        <v>2.601</v>
      </c>
      <c r="I59" s="140">
        <v>1.9019999999999999</v>
      </c>
      <c r="J59" s="247">
        <f t="shared" si="21"/>
        <v>1.6151226648716718E-4</v>
      </c>
      <c r="K59" s="215">
        <f t="shared" si="22"/>
        <v>1.0434867335639321E-4</v>
      </c>
      <c r="L59" s="52">
        <f t="shared" si="46"/>
        <v>-0.26874279123414074</v>
      </c>
      <c r="N59" s="27">
        <f t="shared" si="48"/>
        <v>5.0999999999999996</v>
      </c>
      <c r="O59" s="152">
        <f t="shared" si="49"/>
        <v>4.0296610169491522</v>
      </c>
      <c r="P59" s="52">
        <f t="shared" si="50"/>
        <v>-0.20987038883349951</v>
      </c>
    </row>
    <row r="60" spans="1:16" ht="20.100000000000001" customHeight="1" x14ac:dyDescent="0.25">
      <c r="A60" s="38" t="s">
        <v>213</v>
      </c>
      <c r="B60" s="19">
        <v>6.37</v>
      </c>
      <c r="C60" s="140">
        <v>9.43</v>
      </c>
      <c r="D60" s="247">
        <f t="shared" si="19"/>
        <v>9.2233611375922757E-5</v>
      </c>
      <c r="E60" s="215">
        <f t="shared" si="20"/>
        <v>1.2684867141822325E-4</v>
      </c>
      <c r="F60" s="52">
        <f t="shared" ref="F60:F61" si="54">(C60-B60)/B60</f>
        <v>0.48037676609105173</v>
      </c>
      <c r="H60" s="19">
        <v>2.3639999999999999</v>
      </c>
      <c r="I60" s="140">
        <v>1.7610000000000001</v>
      </c>
      <c r="J60" s="247">
        <f t="shared" si="21"/>
        <v>1.467954625050608E-4</v>
      </c>
      <c r="K60" s="215">
        <f t="shared" si="22"/>
        <v>9.6613046151739458E-5</v>
      </c>
      <c r="L60" s="52">
        <f t="shared" ref="L60:L61" si="55">(I60-H60)/H60</f>
        <v>-0.2550761421319796</v>
      </c>
      <c r="N60" s="27">
        <f t="shared" ref="N60:N61" si="56">(H60/B60)*10</f>
        <v>3.7111459968602825</v>
      </c>
      <c r="O60" s="152"/>
      <c r="P60" s="52">
        <f t="shared" ref="P60:P61" si="57">(O60-N60)/N60</f>
        <v>-1</v>
      </c>
    </row>
    <row r="61" spans="1:16" ht="20.100000000000001" customHeight="1" thickBot="1" x14ac:dyDescent="0.3">
      <c r="A61" s="8" t="s">
        <v>17</v>
      </c>
      <c r="B61" s="19">
        <f>B62-SUM(B39:B60)</f>
        <v>102.98000000001048</v>
      </c>
      <c r="C61" s="140">
        <f>C62-SUM(C39:C60)</f>
        <v>4.3400000000110595</v>
      </c>
      <c r="D61" s="247">
        <f t="shared" si="19"/>
        <v>1.4910859182878323E-3</v>
      </c>
      <c r="E61" s="215">
        <f t="shared" si="20"/>
        <v>5.8379982391992771E-5</v>
      </c>
      <c r="F61" s="52">
        <f t="shared" si="54"/>
        <v>-0.95785589434831409</v>
      </c>
      <c r="H61" s="19">
        <f>H62-SUM(H39:H60)</f>
        <v>32.822000000003754</v>
      </c>
      <c r="I61" s="140">
        <f>I62-SUM(I39:I60)</f>
        <v>2.9799999999922875</v>
      </c>
      <c r="J61" s="247">
        <f t="shared" si="21"/>
        <v>2.0381221109736281E-3</v>
      </c>
      <c r="K61" s="215">
        <f t="shared" si="22"/>
        <v>1.6349056077878389E-4</v>
      </c>
      <c r="L61" s="52">
        <f t="shared" si="55"/>
        <v>-0.909207239047226</v>
      </c>
      <c r="N61" s="27">
        <f t="shared" si="56"/>
        <v>3.1872208195766571</v>
      </c>
      <c r="O61" s="152">
        <f t="shared" ref="O61" si="58">(I61/C61)*10</f>
        <v>6.8663594469693399</v>
      </c>
      <c r="P61" s="52">
        <f t="shared" si="57"/>
        <v>1.154340673477831</v>
      </c>
    </row>
    <row r="62" spans="1:16" ht="26.25" customHeight="1" thickBot="1" x14ac:dyDescent="0.3">
      <c r="A62" s="12" t="s">
        <v>18</v>
      </c>
      <c r="B62" s="17">
        <v>69063.760000000009</v>
      </c>
      <c r="C62" s="145">
        <v>74340.550000000017</v>
      </c>
      <c r="D62" s="253">
        <f>SUM(D39:D61)</f>
        <v>1</v>
      </c>
      <c r="E62" s="254">
        <f>SUM(E39:E61)</f>
        <v>0.99999999999999967</v>
      </c>
      <c r="F62" s="57">
        <f t="shared" si="25"/>
        <v>7.6404615097701134E-2</v>
      </c>
      <c r="G62" s="1"/>
      <c r="H62" s="17">
        <v>16104.040000000003</v>
      </c>
      <c r="I62" s="145">
        <v>18227.351999999995</v>
      </c>
      <c r="J62" s="253">
        <f>SUM(J39:J61)</f>
        <v>1</v>
      </c>
      <c r="K62" s="254">
        <f>SUM(K39:K61)</f>
        <v>0.99999999999999967</v>
      </c>
      <c r="L62" s="57">
        <f t="shared" si="26"/>
        <v>0.13184964766605101</v>
      </c>
      <c r="M62" s="1"/>
      <c r="N62" s="29">
        <f t="shared" si="23"/>
        <v>2.3317641553254558</v>
      </c>
      <c r="O62" s="146">
        <f t="shared" si="24"/>
        <v>2.4518720940321255</v>
      </c>
      <c r="P62" s="57">
        <f t="shared" si="8"/>
        <v>5.1509471244061404E-2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L37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162</v>
      </c>
      <c r="B68" s="39">
        <v>21113.48</v>
      </c>
      <c r="C68" s="147">
        <v>20537.749999999993</v>
      </c>
      <c r="D68" s="247">
        <f>B68/$B$96</f>
        <v>0.20444362590097481</v>
      </c>
      <c r="E68" s="246">
        <f>C68/$C$96</f>
        <v>0.19458153281483448</v>
      </c>
      <c r="F68" s="61">
        <f t="shared" ref="F68:F76" si="59">(C68-B68)/B68</f>
        <v>-2.7268361255463659E-2</v>
      </c>
      <c r="H68" s="19">
        <v>5229.6669999999995</v>
      </c>
      <c r="I68" s="147">
        <v>5411.9700000000012</v>
      </c>
      <c r="J68" s="261">
        <f>H68/$H$96</f>
        <v>0.19609369240787122</v>
      </c>
      <c r="K68" s="246">
        <f>I68/$I$96</f>
        <v>0.18862494649149042</v>
      </c>
      <c r="L68" s="61">
        <f t="shared" ref="L68:L76" si="60">(I68-H68)/H68</f>
        <v>3.4859389708752339E-2</v>
      </c>
      <c r="N68" s="41">
        <f t="shared" ref="N68:N96" si="61">(H68/B68)*10</f>
        <v>2.476932746283417</v>
      </c>
      <c r="O68" s="149">
        <f t="shared" ref="O68:O96" si="62">(I68/C68)*10</f>
        <v>2.6351328650898971</v>
      </c>
      <c r="P68" s="61">
        <f t="shared" si="8"/>
        <v>6.3869363850857841E-2</v>
      </c>
    </row>
    <row r="69" spans="1:16" ht="20.100000000000001" customHeight="1" x14ac:dyDescent="0.25">
      <c r="A69" s="38" t="s">
        <v>164</v>
      </c>
      <c r="B69" s="19">
        <v>18715.63</v>
      </c>
      <c r="C69" s="140">
        <v>20206.480000000003</v>
      </c>
      <c r="D69" s="247">
        <f t="shared" ref="D69:D95" si="63">B69/$B$96</f>
        <v>0.18122504003229506</v>
      </c>
      <c r="E69" s="215">
        <f t="shared" ref="E69:E95" si="64">C69/$C$96</f>
        <v>0.19144296971149707</v>
      </c>
      <c r="F69" s="52">
        <f t="shared" si="59"/>
        <v>7.9658018458368868E-2</v>
      </c>
      <c r="H69" s="19">
        <v>4626.0779999999995</v>
      </c>
      <c r="I69" s="140">
        <v>5402.7579999999998</v>
      </c>
      <c r="J69" s="262">
        <f t="shared" ref="J69:J95" si="65">H69/$H$96</f>
        <v>0.1734612770539348</v>
      </c>
      <c r="K69" s="215">
        <f t="shared" ref="K69:K96" si="66">I69/$I$96</f>
        <v>0.18830387800680187</v>
      </c>
      <c r="L69" s="52">
        <f t="shared" si="60"/>
        <v>0.16789167843689631</v>
      </c>
      <c r="N69" s="40">
        <f t="shared" si="61"/>
        <v>2.4717725238209982</v>
      </c>
      <c r="O69" s="143">
        <f t="shared" si="62"/>
        <v>2.673774947442602</v>
      </c>
      <c r="P69" s="52">
        <f t="shared" si="8"/>
        <v>8.1723711091883838E-2</v>
      </c>
    </row>
    <row r="70" spans="1:16" ht="20.100000000000001" customHeight="1" x14ac:dyDescent="0.25">
      <c r="A70" s="38" t="s">
        <v>165</v>
      </c>
      <c r="B70" s="19">
        <v>16963.550000000003</v>
      </c>
      <c r="C70" s="140">
        <v>17815.920000000002</v>
      </c>
      <c r="D70" s="247">
        <f t="shared" si="63"/>
        <v>0.16425950009910645</v>
      </c>
      <c r="E70" s="215">
        <f t="shared" si="64"/>
        <v>0.16879400236668904</v>
      </c>
      <c r="F70" s="52">
        <f t="shared" si="59"/>
        <v>5.0247147560504662E-2</v>
      </c>
      <c r="H70" s="19">
        <v>4116.5619999999999</v>
      </c>
      <c r="I70" s="140">
        <v>4446.9079999999994</v>
      </c>
      <c r="J70" s="262">
        <f t="shared" si="65"/>
        <v>0.15435626065788344</v>
      </c>
      <c r="K70" s="215">
        <f t="shared" si="66"/>
        <v>0.15498936312518</v>
      </c>
      <c r="L70" s="52">
        <f t="shared" si="60"/>
        <v>8.0248032217175289E-2</v>
      </c>
      <c r="N70" s="40">
        <f t="shared" si="61"/>
        <v>2.4267102110112559</v>
      </c>
      <c r="O70" s="143">
        <f t="shared" si="62"/>
        <v>2.4960305165267913</v>
      </c>
      <c r="P70" s="52">
        <f t="shared" si="8"/>
        <v>2.8565547382210208E-2</v>
      </c>
    </row>
    <row r="71" spans="1:16" ht="20.100000000000001" customHeight="1" x14ac:dyDescent="0.25">
      <c r="A71" s="38" t="s">
        <v>167</v>
      </c>
      <c r="B71" s="19">
        <v>10433.620000000001</v>
      </c>
      <c r="C71" s="140">
        <v>8924.3399999999983</v>
      </c>
      <c r="D71" s="247">
        <f t="shared" si="63"/>
        <v>0.101029631499541</v>
      </c>
      <c r="E71" s="215">
        <f t="shared" si="64"/>
        <v>8.455219079795695E-2</v>
      </c>
      <c r="F71" s="52">
        <f t="shared" si="59"/>
        <v>-0.14465545036142799</v>
      </c>
      <c r="H71" s="19">
        <v>3169.3039999999996</v>
      </c>
      <c r="I71" s="140">
        <v>2707.848</v>
      </c>
      <c r="J71" s="262">
        <f t="shared" si="65"/>
        <v>0.11883749457145855</v>
      </c>
      <c r="K71" s="215">
        <f t="shared" si="66"/>
        <v>9.4377404920405916E-2</v>
      </c>
      <c r="L71" s="52">
        <f t="shared" si="60"/>
        <v>-0.14560168415525923</v>
      </c>
      <c r="N71" s="40">
        <f t="shared" si="61"/>
        <v>3.0375881046079876</v>
      </c>
      <c r="O71" s="143">
        <f t="shared" si="62"/>
        <v>3.0342277412111152</v>
      </c>
      <c r="P71" s="52">
        <f t="shared" si="8"/>
        <v>-1.1062603885545795E-3</v>
      </c>
    </row>
    <row r="72" spans="1:16" ht="20.100000000000001" customHeight="1" x14ac:dyDescent="0.25">
      <c r="A72" s="38" t="s">
        <v>170</v>
      </c>
      <c r="B72" s="19">
        <v>5760.7699999999995</v>
      </c>
      <c r="C72" s="140">
        <v>5437.47</v>
      </c>
      <c r="D72" s="247">
        <f t="shared" si="63"/>
        <v>5.5782026780121445E-2</v>
      </c>
      <c r="E72" s="215">
        <f t="shared" si="64"/>
        <v>5.1516414759877713E-2</v>
      </c>
      <c r="F72" s="52">
        <f t="shared" si="59"/>
        <v>-5.6120969939782231E-2</v>
      </c>
      <c r="H72" s="19">
        <v>2084.8289999999997</v>
      </c>
      <c r="I72" s="140">
        <v>2118.6179999999999</v>
      </c>
      <c r="J72" s="262">
        <f t="shared" si="65"/>
        <v>7.8173584790199785E-2</v>
      </c>
      <c r="K72" s="215">
        <f t="shared" si="66"/>
        <v>7.3840802311525816E-2</v>
      </c>
      <c r="L72" s="52">
        <f t="shared" si="60"/>
        <v>1.6207084609817027E-2</v>
      </c>
      <c r="N72" s="40">
        <f t="shared" si="61"/>
        <v>3.6190110002655898</v>
      </c>
      <c r="O72" s="143">
        <f t="shared" si="62"/>
        <v>3.8963304625128963</v>
      </c>
      <c r="P72" s="52">
        <f t="shared" ref="P72:P76" si="67">(O72-N72)/N72</f>
        <v>7.6628521501303754E-2</v>
      </c>
    </row>
    <row r="73" spans="1:16" ht="20.100000000000001" customHeight="1" x14ac:dyDescent="0.25">
      <c r="A73" s="38" t="s">
        <v>166</v>
      </c>
      <c r="B73" s="19">
        <v>2557.59</v>
      </c>
      <c r="C73" s="140">
        <v>6788.86</v>
      </c>
      <c r="D73" s="247">
        <f t="shared" si="63"/>
        <v>2.4765361899984E-2</v>
      </c>
      <c r="E73" s="215">
        <f t="shared" si="64"/>
        <v>6.4319936938823277E-2</v>
      </c>
      <c r="F73" s="52">
        <f t="shared" si="59"/>
        <v>1.654397303711697</v>
      </c>
      <c r="H73" s="19">
        <v>686.32499999999993</v>
      </c>
      <c r="I73" s="140">
        <v>1718.4459999999999</v>
      </c>
      <c r="J73" s="262">
        <f t="shared" si="65"/>
        <v>2.5734717610477343E-2</v>
      </c>
      <c r="K73" s="215">
        <f t="shared" si="66"/>
        <v>5.9893492535715395E-2</v>
      </c>
      <c r="L73" s="52">
        <f t="shared" si="60"/>
        <v>1.5038371034131064</v>
      </c>
      <c r="N73" s="40">
        <f t="shared" ref="N73" si="68">(H73/B73)*10</f>
        <v>2.6834832791807912</v>
      </c>
      <c r="O73" s="143">
        <f t="shared" ref="O73" si="69">(I73/C73)*10</f>
        <v>2.5312732918339753</v>
      </c>
      <c r="P73" s="52">
        <f t="shared" ref="P73" si="70">(O73-N73)/N73</f>
        <v>-5.6721049289817929E-2</v>
      </c>
    </row>
    <row r="74" spans="1:16" ht="20.100000000000001" customHeight="1" x14ac:dyDescent="0.25">
      <c r="A74" s="38" t="s">
        <v>177</v>
      </c>
      <c r="B74" s="19">
        <v>6603.5900000000011</v>
      </c>
      <c r="C74" s="140">
        <v>6325.2999999999993</v>
      </c>
      <c r="D74" s="247">
        <f t="shared" si="63"/>
        <v>6.3943124656068939E-2</v>
      </c>
      <c r="E74" s="215">
        <f t="shared" si="64"/>
        <v>5.9928013999278058E-2</v>
      </c>
      <c r="F74" s="52">
        <f t="shared" si="59"/>
        <v>-4.2142228696815179E-2</v>
      </c>
      <c r="H74" s="19">
        <v>1462.55</v>
      </c>
      <c r="I74" s="140">
        <v>1469.3029999999999</v>
      </c>
      <c r="J74" s="262">
        <f t="shared" si="65"/>
        <v>5.484036169628622E-2</v>
      </c>
      <c r="K74" s="215">
        <f t="shared" si="66"/>
        <v>5.1210039921652607E-2</v>
      </c>
      <c r="L74" s="52">
        <f t="shared" si="60"/>
        <v>4.617278041776301E-3</v>
      </c>
      <c r="N74" s="40">
        <f t="shared" si="61"/>
        <v>2.2147801423165276</v>
      </c>
      <c r="O74" s="143">
        <f t="shared" si="62"/>
        <v>2.322898518647337</v>
      </c>
      <c r="P74" s="52">
        <f t="shared" si="67"/>
        <v>4.8816753530092599E-2</v>
      </c>
    </row>
    <row r="75" spans="1:16" ht="20.100000000000001" customHeight="1" x14ac:dyDescent="0.25">
      <c r="A75" s="38" t="s">
        <v>180</v>
      </c>
      <c r="B75" s="19">
        <v>1594.11</v>
      </c>
      <c r="C75" s="140">
        <v>3927.6400000000003</v>
      </c>
      <c r="D75" s="247">
        <f t="shared" si="63"/>
        <v>1.5435902962704534E-2</v>
      </c>
      <c r="E75" s="215">
        <f t="shared" si="64"/>
        <v>3.7211778872800423E-2</v>
      </c>
      <c r="F75" s="52">
        <f t="shared" si="59"/>
        <v>1.4638450295149021</v>
      </c>
      <c r="H75" s="19">
        <v>324.15899999999999</v>
      </c>
      <c r="I75" s="140">
        <v>957.30200000000002</v>
      </c>
      <c r="J75" s="262">
        <f t="shared" si="65"/>
        <v>1.2154795943459331E-2</v>
      </c>
      <c r="K75" s="215">
        <f t="shared" si="66"/>
        <v>3.3365121855109453E-2</v>
      </c>
      <c r="L75" s="52">
        <f t="shared" si="60"/>
        <v>1.9531865535123196</v>
      </c>
      <c r="N75" s="40">
        <f t="shared" si="61"/>
        <v>2.0334794963961085</v>
      </c>
      <c r="O75" s="143">
        <f t="shared" si="62"/>
        <v>2.437346599993889</v>
      </c>
      <c r="P75" s="52">
        <f t="shared" si="67"/>
        <v>0.19860888900701751</v>
      </c>
    </row>
    <row r="76" spans="1:16" ht="20.100000000000001" customHeight="1" x14ac:dyDescent="0.25">
      <c r="A76" s="38" t="s">
        <v>183</v>
      </c>
      <c r="B76" s="19">
        <v>2339.5899999999997</v>
      </c>
      <c r="C76" s="140">
        <v>1686.17</v>
      </c>
      <c r="D76" s="247">
        <f t="shared" si="63"/>
        <v>2.2654449324396621E-2</v>
      </c>
      <c r="E76" s="215">
        <f t="shared" si="64"/>
        <v>1.5975340199700046E-2</v>
      </c>
      <c r="F76" s="52">
        <f t="shared" si="59"/>
        <v>-0.27928825136028096</v>
      </c>
      <c r="H76" s="19">
        <v>657.95399999999995</v>
      </c>
      <c r="I76" s="140">
        <v>578.26299999999992</v>
      </c>
      <c r="J76" s="262">
        <f t="shared" si="65"/>
        <v>2.467090720968056E-2</v>
      </c>
      <c r="K76" s="215">
        <f t="shared" si="66"/>
        <v>2.0154366604583668E-2</v>
      </c>
      <c r="L76" s="52">
        <f t="shared" si="60"/>
        <v>-0.12111940956358656</v>
      </c>
      <c r="N76" s="40">
        <f t="shared" si="61"/>
        <v>2.812261977525977</v>
      </c>
      <c r="O76" s="143">
        <f t="shared" si="62"/>
        <v>3.4294466157030423</v>
      </c>
      <c r="P76" s="52">
        <f t="shared" si="67"/>
        <v>0.21946200002320532</v>
      </c>
    </row>
    <row r="77" spans="1:16" ht="20.100000000000001" customHeight="1" x14ac:dyDescent="0.25">
      <c r="A77" s="38" t="s">
        <v>182</v>
      </c>
      <c r="B77" s="19">
        <v>1039.83</v>
      </c>
      <c r="C77" s="140">
        <v>1302.6299999999999</v>
      </c>
      <c r="D77" s="247">
        <f t="shared" si="63"/>
        <v>1.0068762492995499E-2</v>
      </c>
      <c r="E77" s="215">
        <f t="shared" si="64"/>
        <v>1.2341553582577835E-2</v>
      </c>
      <c r="F77" s="52">
        <f t="shared" ref="F77:F80" si="71">(C77-B77)/B77</f>
        <v>0.25273361991864052</v>
      </c>
      <c r="H77" s="19">
        <v>331.05899999999997</v>
      </c>
      <c r="I77" s="140">
        <v>410.46799999999996</v>
      </c>
      <c r="J77" s="262">
        <f t="shared" si="65"/>
        <v>1.2413521112311251E-2</v>
      </c>
      <c r="K77" s="215">
        <f t="shared" si="66"/>
        <v>1.4306159224176974E-2</v>
      </c>
      <c r="L77" s="52">
        <f t="shared" ref="L77:L80" si="72">(I77-H77)/H77</f>
        <v>0.2398635892695864</v>
      </c>
      <c r="N77" s="40">
        <f t="shared" si="61"/>
        <v>3.1837800409682346</v>
      </c>
      <c r="O77" s="143">
        <f t="shared" si="62"/>
        <v>3.1510712942278314</v>
      </c>
      <c r="P77" s="52">
        <f t="shared" ref="P77:P80" si="73">(O77-N77)/N77</f>
        <v>-1.0273557318506222E-2</v>
      </c>
    </row>
    <row r="78" spans="1:16" ht="20.100000000000001" customHeight="1" x14ac:dyDescent="0.25">
      <c r="A78" s="38" t="s">
        <v>205</v>
      </c>
      <c r="B78" s="19">
        <v>721.23</v>
      </c>
      <c r="C78" s="140">
        <v>957.50000000000011</v>
      </c>
      <c r="D78" s="247">
        <f t="shared" si="63"/>
        <v>6.9837315453710174E-3</v>
      </c>
      <c r="E78" s="215">
        <f t="shared" si="64"/>
        <v>9.0716761899528476E-3</v>
      </c>
      <c r="F78" s="52">
        <f t="shared" si="71"/>
        <v>0.3275931394978025</v>
      </c>
      <c r="H78" s="19">
        <v>224.90100000000001</v>
      </c>
      <c r="I78" s="140">
        <v>288.49700000000001</v>
      </c>
      <c r="J78" s="262">
        <f t="shared" si="65"/>
        <v>8.4329781449225451E-3</v>
      </c>
      <c r="K78" s="215">
        <f t="shared" si="66"/>
        <v>1.0055068891356659E-2</v>
      </c>
      <c r="L78" s="52">
        <f t="shared" si="72"/>
        <v>0.28277330914491267</v>
      </c>
      <c r="N78" s="40">
        <f t="shared" si="61"/>
        <v>3.118297907740943</v>
      </c>
      <c r="O78" s="143">
        <f t="shared" si="62"/>
        <v>3.0130234986945172</v>
      </c>
      <c r="P78" s="52">
        <f t="shared" si="73"/>
        <v>-3.3760215399910899E-2</v>
      </c>
    </row>
    <row r="79" spans="1:16" ht="20.100000000000001" customHeight="1" x14ac:dyDescent="0.25">
      <c r="A79" s="38" t="s">
        <v>179</v>
      </c>
      <c r="B79" s="19">
        <v>91.74</v>
      </c>
      <c r="C79" s="140">
        <v>138.95000000000002</v>
      </c>
      <c r="D79" s="247">
        <f t="shared" si="63"/>
        <v>8.8832623708433799E-4</v>
      </c>
      <c r="E79" s="215">
        <f t="shared" si="64"/>
        <v>1.316458910280886E-3</v>
      </c>
      <c r="F79" s="52">
        <f t="shared" si="71"/>
        <v>0.51460649662088542</v>
      </c>
      <c r="H79" s="19">
        <v>158.53399999999999</v>
      </c>
      <c r="I79" s="140">
        <v>267.94599999999997</v>
      </c>
      <c r="J79" s="262">
        <f t="shared" si="65"/>
        <v>5.9444544809811898E-3</v>
      </c>
      <c r="K79" s="215">
        <f t="shared" si="66"/>
        <v>9.3387989794120954E-3</v>
      </c>
      <c r="L79" s="52">
        <f t="shared" si="72"/>
        <v>0.69014848549837882</v>
      </c>
      <c r="N79" s="40">
        <f t="shared" si="61"/>
        <v>17.280793546980597</v>
      </c>
      <c r="O79" s="143">
        <f t="shared" si="62"/>
        <v>19.283627204030221</v>
      </c>
      <c r="P79" s="52">
        <f t="shared" si="73"/>
        <v>0.11589940309191249</v>
      </c>
    </row>
    <row r="80" spans="1:16" ht="20.100000000000001" customHeight="1" x14ac:dyDescent="0.25">
      <c r="A80" s="38" t="s">
        <v>200</v>
      </c>
      <c r="B80" s="19">
        <v>718.39</v>
      </c>
      <c r="C80" s="140">
        <v>749.76</v>
      </c>
      <c r="D80" s="247">
        <f t="shared" si="63"/>
        <v>6.9562315833771263E-3</v>
      </c>
      <c r="E80" s="215">
        <f t="shared" si="64"/>
        <v>7.1034777443123205E-3</v>
      </c>
      <c r="F80" s="52">
        <f t="shared" si="71"/>
        <v>4.3667088907139585E-2</v>
      </c>
      <c r="H80" s="19">
        <v>257.79599999999999</v>
      </c>
      <c r="I80" s="140">
        <v>260.51099999999997</v>
      </c>
      <c r="J80" s="262">
        <f t="shared" si="65"/>
        <v>9.6664222651231084E-3</v>
      </c>
      <c r="K80" s="215">
        <f t="shared" si="66"/>
        <v>9.0796647866571035E-3</v>
      </c>
      <c r="L80" s="52">
        <f t="shared" si="72"/>
        <v>1.0531583112228177E-2</v>
      </c>
      <c r="N80" s="40">
        <f t="shared" si="61"/>
        <v>3.5885243391472601</v>
      </c>
      <c r="O80" s="143">
        <f t="shared" si="62"/>
        <v>3.474591869398207</v>
      </c>
      <c r="P80" s="52">
        <f t="shared" si="73"/>
        <v>-3.1749114393948036E-2</v>
      </c>
    </row>
    <row r="81" spans="1:16" ht="20.100000000000001" customHeight="1" x14ac:dyDescent="0.25">
      <c r="A81" s="38" t="s">
        <v>199</v>
      </c>
      <c r="B81" s="19">
        <v>218.39</v>
      </c>
      <c r="C81" s="140">
        <v>991.34999999999991</v>
      </c>
      <c r="D81" s="247">
        <f t="shared" si="63"/>
        <v>2.1146889788189291E-3</v>
      </c>
      <c r="E81" s="215">
        <f t="shared" si="64"/>
        <v>9.3923824448143654E-3</v>
      </c>
      <c r="F81" s="52">
        <f t="shared" ref="F81:F95" si="74">(C81-B81)/B81</f>
        <v>3.5393561976280963</v>
      </c>
      <c r="H81" s="19">
        <v>44.087000000000003</v>
      </c>
      <c r="I81" s="140">
        <v>245.06099999999998</v>
      </c>
      <c r="J81" s="262">
        <f t="shared" si="65"/>
        <v>1.6531038433586346E-3</v>
      </c>
      <c r="K81" s="215">
        <f t="shared" si="66"/>
        <v>8.5411814943821048E-3</v>
      </c>
      <c r="L81" s="52">
        <f t="shared" ref="L81:L94" si="75">(I81-H81)/H81</f>
        <v>4.5585773584049711</v>
      </c>
      <c r="N81" s="40">
        <f t="shared" si="61"/>
        <v>2.0187279637346034</v>
      </c>
      <c r="O81" s="143">
        <f t="shared" si="62"/>
        <v>2.4719927371765773</v>
      </c>
      <c r="P81" s="52">
        <f t="shared" ref="P81:P87" si="76">(O81-N81)/N81</f>
        <v>0.22452989287543421</v>
      </c>
    </row>
    <row r="82" spans="1:16" ht="20.100000000000001" customHeight="1" x14ac:dyDescent="0.25">
      <c r="A82" s="38" t="s">
        <v>203</v>
      </c>
      <c r="B82" s="19">
        <v>2904.12</v>
      </c>
      <c r="C82" s="140">
        <v>944.64</v>
      </c>
      <c r="D82" s="247">
        <f t="shared" si="63"/>
        <v>2.8120841417499102E-2</v>
      </c>
      <c r="E82" s="215">
        <f t="shared" si="64"/>
        <v>8.9498362361118099E-3</v>
      </c>
      <c r="F82" s="52">
        <f t="shared" si="74"/>
        <v>-0.67472418495103514</v>
      </c>
      <c r="H82" s="19">
        <v>668.18499999999995</v>
      </c>
      <c r="I82" s="140">
        <v>236.048</v>
      </c>
      <c r="J82" s="262">
        <f t="shared" si="65"/>
        <v>2.5054532891205777E-2</v>
      </c>
      <c r="K82" s="215">
        <f t="shared" si="66"/>
        <v>8.2270488139112603E-3</v>
      </c>
      <c r="L82" s="52">
        <f t="shared" si="75"/>
        <v>-0.64673256657961486</v>
      </c>
      <c r="N82" s="40">
        <f t="shared" si="61"/>
        <v>2.3008174593336364</v>
      </c>
      <c r="O82" s="143">
        <f t="shared" si="62"/>
        <v>2.4988143631436315</v>
      </c>
      <c r="P82" s="52">
        <f t="shared" si="76"/>
        <v>8.6055024924636597E-2</v>
      </c>
    </row>
    <row r="83" spans="1:16" ht="20.100000000000001" customHeight="1" x14ac:dyDescent="0.25">
      <c r="A83" s="38" t="s">
        <v>197</v>
      </c>
      <c r="B83" s="19">
        <v>1307.58</v>
      </c>
      <c r="C83" s="140">
        <v>767.38999999999987</v>
      </c>
      <c r="D83" s="247">
        <f t="shared" si="63"/>
        <v>1.2661408557736413E-2</v>
      </c>
      <c r="E83" s="215">
        <f t="shared" si="64"/>
        <v>7.2705102782328083E-3</v>
      </c>
      <c r="F83" s="52">
        <f t="shared" si="74"/>
        <v>-0.41312195047339367</v>
      </c>
      <c r="H83" s="19">
        <v>247.50600000000003</v>
      </c>
      <c r="I83" s="140">
        <v>210.47499999999999</v>
      </c>
      <c r="J83" s="262">
        <f t="shared" si="65"/>
        <v>9.2805842959222049E-3</v>
      </c>
      <c r="K83" s="215">
        <f t="shared" si="66"/>
        <v>7.3357456920116765E-3</v>
      </c>
      <c r="L83" s="52">
        <f t="shared" si="75"/>
        <v>-0.14961657495171846</v>
      </c>
      <c r="N83" s="40">
        <f t="shared" si="61"/>
        <v>1.8928555040609374</v>
      </c>
      <c r="O83" s="143">
        <f t="shared" si="62"/>
        <v>2.7427383729264134</v>
      </c>
      <c r="P83" s="52">
        <f t="shared" si="76"/>
        <v>0.44899511190480995</v>
      </c>
    </row>
    <row r="84" spans="1:16" ht="20.100000000000001" customHeight="1" x14ac:dyDescent="0.25">
      <c r="A84" s="38" t="s">
        <v>215</v>
      </c>
      <c r="B84" s="19">
        <v>2502.6699999999996</v>
      </c>
      <c r="C84" s="140">
        <v>1133.78</v>
      </c>
      <c r="D84" s="247">
        <f t="shared" si="63"/>
        <v>2.4233566860299323E-2</v>
      </c>
      <c r="E84" s="215">
        <f t="shared" si="64"/>
        <v>1.0741812042448813E-2</v>
      </c>
      <c r="F84" s="52">
        <f t="shared" si="74"/>
        <v>-0.5469718340812012</v>
      </c>
      <c r="H84" s="19">
        <v>516.13100000000009</v>
      </c>
      <c r="I84" s="140">
        <v>190.613</v>
      </c>
      <c r="J84" s="262">
        <f t="shared" si="65"/>
        <v>1.9353055090537696E-2</v>
      </c>
      <c r="K84" s="215">
        <f t="shared" si="66"/>
        <v>6.6434896951724515E-3</v>
      </c>
      <c r="L84" s="52">
        <f t="shared" si="75"/>
        <v>-0.63068872049925317</v>
      </c>
      <c r="N84" s="40">
        <f t="shared" ref="N84" si="77">(H84/B84)*10</f>
        <v>2.0623214407013317</v>
      </c>
      <c r="O84" s="143">
        <f t="shared" ref="O84" si="78">(I84/C84)*10</f>
        <v>1.6812168145495598</v>
      </c>
      <c r="P84" s="52">
        <f t="shared" ref="P84" si="79">(O84-N84)/N84</f>
        <v>-0.18479399895205956</v>
      </c>
    </row>
    <row r="85" spans="1:16" ht="20.100000000000001" customHeight="1" x14ac:dyDescent="0.25">
      <c r="A85" s="38" t="s">
        <v>212</v>
      </c>
      <c r="B85" s="19">
        <v>174.38</v>
      </c>
      <c r="C85" s="140">
        <v>752.18000000000006</v>
      </c>
      <c r="D85" s="247">
        <f t="shared" si="63"/>
        <v>1.6885363987657167E-3</v>
      </c>
      <c r="E85" s="215">
        <f t="shared" si="64"/>
        <v>7.1264056360926722E-3</v>
      </c>
      <c r="F85" s="52">
        <f t="shared" si="74"/>
        <v>3.3134533776809274</v>
      </c>
      <c r="H85" s="19">
        <v>30.558</v>
      </c>
      <c r="I85" s="140">
        <v>169.2</v>
      </c>
      <c r="J85" s="262">
        <f t="shared" si="65"/>
        <v>1.1458150304024576E-3</v>
      </c>
      <c r="K85" s="215">
        <f t="shared" si="66"/>
        <v>5.8971762493805714E-3</v>
      </c>
      <c r="L85" s="52">
        <f t="shared" si="75"/>
        <v>4.5370115845277832</v>
      </c>
      <c r="N85" s="40">
        <f t="shared" si="61"/>
        <v>1.7523798600756968</v>
      </c>
      <c r="O85" s="143">
        <f t="shared" si="62"/>
        <v>2.2494615650509182</v>
      </c>
      <c r="P85" s="52">
        <f t="shared" si="76"/>
        <v>0.28366093236985113</v>
      </c>
    </row>
    <row r="86" spans="1:16" ht="20.100000000000001" customHeight="1" x14ac:dyDescent="0.25">
      <c r="A86" s="38" t="s">
        <v>207</v>
      </c>
      <c r="B86" s="19">
        <v>140.43</v>
      </c>
      <c r="C86" s="140">
        <v>584.81999999999994</v>
      </c>
      <c r="D86" s="247">
        <f t="shared" si="63"/>
        <v>1.3597956559162152E-3</v>
      </c>
      <c r="E86" s="215">
        <f t="shared" si="64"/>
        <v>5.5407808557788232E-3</v>
      </c>
      <c r="F86" s="52">
        <f t="shared" si="74"/>
        <v>3.1644947660756242</v>
      </c>
      <c r="H86" s="19">
        <v>44.335000000000001</v>
      </c>
      <c r="I86" s="140">
        <v>166.74600000000001</v>
      </c>
      <c r="J86" s="262">
        <f t="shared" si="65"/>
        <v>1.6624029508767904E-3</v>
      </c>
      <c r="K86" s="215">
        <f t="shared" si="66"/>
        <v>5.8116462817920378E-3</v>
      </c>
      <c r="L86" s="52">
        <f t="shared" si="75"/>
        <v>2.7610465771963462</v>
      </c>
      <c r="N86" s="40">
        <f t="shared" si="61"/>
        <v>3.1570889411094494</v>
      </c>
      <c r="O86" s="143">
        <f t="shared" si="62"/>
        <v>2.8512362778290763</v>
      </c>
      <c r="P86" s="52">
        <f t="shared" si="76"/>
        <v>-9.6878063616697402E-2</v>
      </c>
    </row>
    <row r="87" spans="1:16" ht="20.100000000000001" customHeight="1" x14ac:dyDescent="0.25">
      <c r="A87" s="38" t="s">
        <v>201</v>
      </c>
      <c r="B87" s="19">
        <v>981.18000000000006</v>
      </c>
      <c r="C87" s="140">
        <v>770.27</v>
      </c>
      <c r="D87" s="247">
        <f t="shared" si="63"/>
        <v>9.5008495454808242E-3</v>
      </c>
      <c r="E87" s="215">
        <f t="shared" si="64"/>
        <v>7.2977963643185168E-3</v>
      </c>
      <c r="F87" s="52">
        <f t="shared" si="74"/>
        <v>-0.21495546179090491</v>
      </c>
      <c r="H87" s="19">
        <v>206.98500000000004</v>
      </c>
      <c r="I87" s="140">
        <v>159.40299999999999</v>
      </c>
      <c r="J87" s="262">
        <f t="shared" si="65"/>
        <v>7.7611926195383452E-3</v>
      </c>
      <c r="K87" s="215">
        <f t="shared" si="66"/>
        <v>5.555718591489428E-3</v>
      </c>
      <c r="L87" s="52">
        <f t="shared" si="75"/>
        <v>-0.22988139237142807</v>
      </c>
      <c r="N87" s="40">
        <f t="shared" si="61"/>
        <v>2.1095517642022874</v>
      </c>
      <c r="O87" s="143">
        <f t="shared" si="62"/>
        <v>2.0694431822607657</v>
      </c>
      <c r="P87" s="52">
        <f t="shared" si="76"/>
        <v>-1.9012845582714797E-2</v>
      </c>
    </row>
    <row r="88" spans="1:16" ht="20.100000000000001" customHeight="1" x14ac:dyDescent="0.25">
      <c r="A88" s="38" t="s">
        <v>186</v>
      </c>
      <c r="B88" s="19">
        <v>540.92999999999995</v>
      </c>
      <c r="C88" s="140">
        <v>447.32</v>
      </c>
      <c r="D88" s="247">
        <f t="shared" si="63"/>
        <v>5.237871282167331E-3</v>
      </c>
      <c r="E88" s="215">
        <f t="shared" si="64"/>
        <v>4.238059731895256E-3</v>
      </c>
      <c r="F88" s="52">
        <f t="shared" si="74"/>
        <v>-0.17305381472648951</v>
      </c>
      <c r="H88" s="19">
        <v>177.22499999999999</v>
      </c>
      <c r="I88" s="140">
        <v>142.87099999999998</v>
      </c>
      <c r="J88" s="262">
        <f t="shared" ref="J88" si="80">H88/$H$96</f>
        <v>6.6452997173596295E-3</v>
      </c>
      <c r="K88" s="215">
        <f t="shared" ref="K88" si="81">I88/$I$96</f>
        <v>4.9795240421114158E-3</v>
      </c>
      <c r="L88" s="52">
        <f t="shared" si="75"/>
        <v>-0.1938439836366202</v>
      </c>
      <c r="N88" s="40">
        <f t="shared" ref="N88" si="82">(H88/B88)*10</f>
        <v>3.2763019244634246</v>
      </c>
      <c r="O88" s="143">
        <f t="shared" ref="O88" si="83">(I88/C88)*10</f>
        <v>3.1939327550746666</v>
      </c>
      <c r="P88" s="52">
        <f t="shared" ref="P88" si="84">(O88-N88)/N88</f>
        <v>-2.5140897050337639E-2</v>
      </c>
    </row>
    <row r="89" spans="1:16" ht="20.100000000000001" customHeight="1" x14ac:dyDescent="0.25">
      <c r="A89" s="38" t="s">
        <v>181</v>
      </c>
      <c r="B89" s="19">
        <v>644.80000000000007</v>
      </c>
      <c r="C89" s="140">
        <v>542.75</v>
      </c>
      <c r="D89" s="247">
        <f t="shared" si="63"/>
        <v>6.2436533428382518E-3</v>
      </c>
      <c r="E89" s="215">
        <f t="shared" si="64"/>
        <v>5.1421955635476847E-3</v>
      </c>
      <c r="F89" s="52">
        <f t="shared" si="74"/>
        <v>-0.15826612903225815</v>
      </c>
      <c r="H89" s="19">
        <v>136.76900000000001</v>
      </c>
      <c r="I89" s="140">
        <v>116.79</v>
      </c>
      <c r="J89" s="262">
        <f t="shared" si="65"/>
        <v>5.1283453070591579E-3</v>
      </c>
      <c r="K89" s="215">
        <f t="shared" si="66"/>
        <v>4.0705154501486816E-3</v>
      </c>
      <c r="L89" s="52">
        <f t="shared" si="75"/>
        <v>-0.1460784242043153</v>
      </c>
      <c r="N89" s="40">
        <f t="shared" ref="N89:N94" si="85">(H89/B89)*10</f>
        <v>2.1211073200992554</v>
      </c>
      <c r="O89" s="143">
        <f t="shared" ref="O89:O94" si="86">(I89/C89)*10</f>
        <v>2.1518194380469828</v>
      </c>
      <c r="P89" s="52">
        <f t="shared" ref="P89:P94" si="87">(O89-N89)/N89</f>
        <v>1.4479285256669751E-2</v>
      </c>
    </row>
    <row r="90" spans="1:16" ht="20.100000000000001" customHeight="1" x14ac:dyDescent="0.25">
      <c r="A90" s="38" t="s">
        <v>204</v>
      </c>
      <c r="B90" s="19">
        <v>1248.57</v>
      </c>
      <c r="C90" s="140">
        <v>479.98</v>
      </c>
      <c r="D90" s="247">
        <f t="shared" si="63"/>
        <v>1.2090009699546456E-2</v>
      </c>
      <c r="E90" s="215">
        <f t="shared" si="64"/>
        <v>4.5474915275755274E-3</v>
      </c>
      <c r="F90" s="52">
        <f t="shared" si="74"/>
        <v>-0.6155762191947588</v>
      </c>
      <c r="H90" s="19">
        <v>275.84800000000001</v>
      </c>
      <c r="I90" s="140">
        <v>109.452</v>
      </c>
      <c r="J90" s="262">
        <f t="shared" si="65"/>
        <v>1.0343307301081784E-2</v>
      </c>
      <c r="K90" s="215">
        <f t="shared" si="66"/>
        <v>3.8147620262837015E-3</v>
      </c>
      <c r="L90" s="52">
        <f t="shared" si="75"/>
        <v>-0.60321626402946549</v>
      </c>
      <c r="N90" s="40">
        <f t="shared" si="85"/>
        <v>2.2093114523014332</v>
      </c>
      <c r="O90" s="143">
        <f t="shared" si="86"/>
        <v>2.280345014375599</v>
      </c>
      <c r="P90" s="52">
        <f t="shared" si="87"/>
        <v>3.2151900539043661E-2</v>
      </c>
    </row>
    <row r="91" spans="1:16" ht="20.100000000000001" customHeight="1" x14ac:dyDescent="0.25">
      <c r="A91" s="38" t="s">
        <v>219</v>
      </c>
      <c r="B91" s="19">
        <v>539.88</v>
      </c>
      <c r="C91" s="140">
        <v>347.63</v>
      </c>
      <c r="D91" s="247">
        <f t="shared" si="63"/>
        <v>5.2277040426977591E-3</v>
      </c>
      <c r="E91" s="215">
        <f t="shared" si="64"/>
        <v>3.293563231241053E-3</v>
      </c>
      <c r="F91" s="52">
        <f t="shared" si="74"/>
        <v>-0.35609765132992516</v>
      </c>
      <c r="H91" s="19">
        <v>113.03900000000002</v>
      </c>
      <c r="I91" s="140">
        <v>89.35499999999999</v>
      </c>
      <c r="J91" s="262">
        <f t="shared" si="65"/>
        <v>4.2385557046162523E-3</v>
      </c>
      <c r="K91" s="215">
        <f t="shared" si="66"/>
        <v>3.1143155068758918E-3</v>
      </c>
      <c r="L91" s="52">
        <f t="shared" si="75"/>
        <v>-0.20952060793177596</v>
      </c>
      <c r="N91" s="40">
        <f t="shared" si="85"/>
        <v>2.093780099281322</v>
      </c>
      <c r="O91" s="143">
        <f t="shared" si="86"/>
        <v>2.5704053159968931</v>
      </c>
      <c r="P91" s="52">
        <f t="shared" si="87"/>
        <v>0.22763862206884572</v>
      </c>
    </row>
    <row r="92" spans="1:16" ht="20.100000000000001" customHeight="1" x14ac:dyDescent="0.25">
      <c r="A92" s="38" t="s">
        <v>214</v>
      </c>
      <c r="B92" s="19">
        <v>58.97999999999999</v>
      </c>
      <c r="C92" s="140">
        <v>191.75</v>
      </c>
      <c r="D92" s="247">
        <f t="shared" si="63"/>
        <v>5.7110836563368486E-4</v>
      </c>
      <c r="E92" s="215">
        <f t="shared" si="64"/>
        <v>1.816703821852176E-3</v>
      </c>
      <c r="F92" s="52">
        <f t="shared" si="74"/>
        <v>2.2511020684977963</v>
      </c>
      <c r="H92" s="19">
        <v>18.738999999999997</v>
      </c>
      <c r="I92" s="140">
        <v>81.830999999999989</v>
      </c>
      <c r="J92" s="262">
        <f t="shared" si="65"/>
        <v>7.0264506364001742E-4</v>
      </c>
      <c r="K92" s="215">
        <f t="shared" si="66"/>
        <v>2.8520793715310962E-3</v>
      </c>
      <c r="L92" s="52">
        <f t="shared" si="75"/>
        <v>3.3668819040503761</v>
      </c>
      <c r="N92" s="40">
        <f t="shared" si="85"/>
        <v>3.1771787046456428</v>
      </c>
      <c r="O92" s="143">
        <f t="shared" si="86"/>
        <v>4.2675880052151234</v>
      </c>
      <c r="P92" s="52">
        <f t="shared" si="87"/>
        <v>0.3432004938768769</v>
      </c>
    </row>
    <row r="93" spans="1:16" ht="20.100000000000001" customHeight="1" x14ac:dyDescent="0.25">
      <c r="A93" s="38" t="s">
        <v>220</v>
      </c>
      <c r="B93" s="19">
        <v>136.80000000000001</v>
      </c>
      <c r="C93" s="140">
        <v>296.33</v>
      </c>
      <c r="D93" s="247">
        <f t="shared" si="63"/>
        <v>1.3246460566071229E-3</v>
      </c>
      <c r="E93" s="215">
        <f t="shared" si="64"/>
        <v>2.8075298228394017E-3</v>
      </c>
      <c r="F93" s="52">
        <f t="shared" si="74"/>
        <v>1.1661549707602337</v>
      </c>
      <c r="H93" s="19">
        <v>31.92</v>
      </c>
      <c r="I93" s="140">
        <v>78.457999999999998</v>
      </c>
      <c r="J93" s="262">
        <f t="shared" si="65"/>
        <v>1.1968851289497497E-3</v>
      </c>
      <c r="K93" s="215">
        <f t="shared" si="66"/>
        <v>2.73451923270627E-3</v>
      </c>
      <c r="L93" s="52">
        <f t="shared" si="75"/>
        <v>1.4579573934837091</v>
      </c>
      <c r="N93" s="40">
        <f t="shared" si="85"/>
        <v>2.3333333333333335</v>
      </c>
      <c r="O93" s="143">
        <f t="shared" si="86"/>
        <v>2.6476563290925661</v>
      </c>
      <c r="P93" s="52">
        <f t="shared" si="87"/>
        <v>0.1347098553253854</v>
      </c>
    </row>
    <row r="94" spans="1:16" ht="20.100000000000001" customHeight="1" x14ac:dyDescent="0.25">
      <c r="A94" s="38" t="s">
        <v>216</v>
      </c>
      <c r="B94" s="19">
        <v>231.12</v>
      </c>
      <c r="C94" s="140">
        <v>267.68</v>
      </c>
      <c r="D94" s="247">
        <f t="shared" si="63"/>
        <v>2.237954653530981E-3</v>
      </c>
      <c r="E94" s="215">
        <f t="shared" si="64"/>
        <v>2.5360901122992983E-3</v>
      </c>
      <c r="F94" s="52">
        <f t="shared" si="74"/>
        <v>0.15818622360678436</v>
      </c>
      <c r="H94" s="19">
        <v>44.790000000000006</v>
      </c>
      <c r="I94" s="140">
        <v>63.504000000000012</v>
      </c>
      <c r="J94" s="262">
        <f t="shared" si="65"/>
        <v>1.6794638134605042E-3</v>
      </c>
      <c r="K94" s="215">
        <f t="shared" si="66"/>
        <v>2.2133231710441126E-3</v>
      </c>
      <c r="L94" s="52">
        <f t="shared" si="75"/>
        <v>0.4178164768921635</v>
      </c>
      <c r="N94" s="40">
        <f t="shared" si="85"/>
        <v>1.9379543094496368</v>
      </c>
      <c r="O94" s="143">
        <f t="shared" si="86"/>
        <v>2.3723849372384942</v>
      </c>
      <c r="P94" s="52">
        <f t="shared" si="87"/>
        <v>0.2241696956788585</v>
      </c>
    </row>
    <row r="95" spans="1:16" ht="20.100000000000001" customHeight="1" thickBot="1" x14ac:dyDescent="0.3">
      <c r="A95" s="8" t="s">
        <v>17</v>
      </c>
      <c r="B95" s="19">
        <f>B96-SUM(B68:B94)</f>
        <v>2989.9199999999983</v>
      </c>
      <c r="C95" s="140">
        <f>C96-SUM(C68:C94)</f>
        <v>2231.6599999999889</v>
      </c>
      <c r="D95" s="247">
        <f t="shared" si="63"/>
        <v>2.8951650128441274E-2</v>
      </c>
      <c r="E95" s="215">
        <f t="shared" si="64"/>
        <v>2.1143495442370833E-2</v>
      </c>
      <c r="F95" s="52">
        <f t="shared" si="74"/>
        <v>-0.25360544763739823</v>
      </c>
      <c r="H95" s="19">
        <f>H96-SUM(H68:H94)</f>
        <v>783.39099999998507</v>
      </c>
      <c r="I95" s="140">
        <f>I96-SUM(I68:I94)</f>
        <v>593.05299999999988</v>
      </c>
      <c r="J95" s="263">
        <f t="shared" si="65"/>
        <v>2.9374343297401486E-2</v>
      </c>
      <c r="K95" s="215">
        <f t="shared" si="66"/>
        <v>2.066984672709158E-2</v>
      </c>
      <c r="L95" s="52">
        <f t="shared" ref="L95" si="88">(I95-H95)/H95</f>
        <v>-0.24296679435937968</v>
      </c>
      <c r="N95" s="40">
        <f t="shared" si="61"/>
        <v>2.6201068924920583</v>
      </c>
      <c r="O95" s="143">
        <f t="shared" si="62"/>
        <v>2.6574523000815664</v>
      </c>
      <c r="P95" s="52">
        <f t="shared" ref="P95" si="89">(O95-N95)/N95</f>
        <v>1.4253390843145268E-2</v>
      </c>
    </row>
    <row r="96" spans="1:16" ht="26.25" customHeight="1" thickBot="1" x14ac:dyDescent="0.3">
      <c r="A96" s="12" t="s">
        <v>18</v>
      </c>
      <c r="B96" s="17">
        <v>103272.86999999998</v>
      </c>
      <c r="C96" s="145">
        <v>105548.29999999999</v>
      </c>
      <c r="D96" s="243">
        <f>SUM(D68:D95)</f>
        <v>1.0000000000000004</v>
      </c>
      <c r="E96" s="244">
        <f>SUM(E68:E95)</f>
        <v>0.99999999999999989</v>
      </c>
      <c r="F96" s="57">
        <f>(C96-B96)/B96</f>
        <v>2.2033182577379792E-2</v>
      </c>
      <c r="G96" s="1"/>
      <c r="H96" s="17">
        <v>26669.225999999988</v>
      </c>
      <c r="I96" s="145">
        <v>28691.697999999993</v>
      </c>
      <c r="J96" s="255">
        <f t="shared" ref="J96" si="90">H96/$H$96</f>
        <v>1</v>
      </c>
      <c r="K96" s="244">
        <f t="shared" si="66"/>
        <v>1</v>
      </c>
      <c r="L96" s="57">
        <f>(I96-H96)/H96</f>
        <v>7.5835421695403013E-2</v>
      </c>
      <c r="M96" s="1"/>
      <c r="N96" s="37">
        <f t="shared" si="61"/>
        <v>2.5824038781918226</v>
      </c>
      <c r="O96" s="150">
        <f t="shared" si="62"/>
        <v>2.7183477137954846</v>
      </c>
      <c r="P96" s="57">
        <f>(O96-N96)/N96</f>
        <v>5.2642360380456325E-2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39:E45 J39:K46 D68:E82 J68:K82 D7:E13 J7:K1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93243F52-BB7E-4617-A17B-F690F41D2DF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291" id="{F1D23D26-2FE4-4092-BA62-41E4E25859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296" id="{4E4CBE9E-3C66-4A34-8511-15EBDF59F4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5" id="{339E4BE4-D6A9-4309-B1C8-AB112FE678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P7:P33 L7:L33 F7:F33</xm:sqref>
        </x14:conditionalFormatting>
        <x14:conditionalFormatting xmlns:xm="http://schemas.microsoft.com/office/excel/2006/main">
          <x14:cfRule type="iconSet" priority="1" id="{F60ED465-D335-4088-B79E-1D8D73D62D6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Folha14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93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104</v>
      </c>
      <c r="H4" s="341"/>
      <c r="I4" s="130" t="s">
        <v>0</v>
      </c>
      <c r="K4" s="342" t="s">
        <v>19</v>
      </c>
      <c r="L4" s="341"/>
      <c r="M4" s="351" t="s">
        <v>104</v>
      </c>
      <c r="N4" s="352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152</v>
      </c>
      <c r="F5" s="339"/>
      <c r="G5" s="343" t="str">
        <f>E5</f>
        <v>jan-mar</v>
      </c>
      <c r="H5" s="343"/>
      <c r="I5" s="131" t="s">
        <v>151</v>
      </c>
      <c r="K5" s="338" t="str">
        <f>E5</f>
        <v>jan-mar</v>
      </c>
      <c r="L5" s="343"/>
      <c r="M5" s="344" t="str">
        <f>E5</f>
        <v>jan-mar</v>
      </c>
      <c r="N5" s="345"/>
      <c r="O5" s="131" t="str">
        <f>I5</f>
        <v>2023/2022</v>
      </c>
      <c r="Q5" s="338" t="str">
        <f>E5</f>
        <v>jan-mar</v>
      </c>
      <c r="R5" s="339"/>
      <c r="S5" s="131" t="str">
        <f>O5</f>
        <v>2023/2022</v>
      </c>
    </row>
    <row r="6" spans="1:19" ht="15.75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92324.87999999999</v>
      </c>
      <c r="F7" s="145">
        <v>77307.370000000024</v>
      </c>
      <c r="G7" s="243">
        <f>E7/E15</f>
        <v>0.34860921450963833</v>
      </c>
      <c r="H7" s="244">
        <f>F7/F15</f>
        <v>0.3022269067487835</v>
      </c>
      <c r="I7" s="164">
        <f t="shared" ref="I7:I18" si="0">(F7-E7)/E7</f>
        <v>-0.16265940448555111</v>
      </c>
      <c r="J7" s="1"/>
      <c r="K7" s="17">
        <v>12839.376999999997</v>
      </c>
      <c r="L7" s="145">
        <v>11467.505000000001</v>
      </c>
      <c r="M7" s="243">
        <f>K7/K15</f>
        <v>0.36978368735887274</v>
      </c>
      <c r="N7" s="244">
        <f>L7/L15</f>
        <v>0.32834864939171277</v>
      </c>
      <c r="O7" s="164">
        <f t="shared" ref="O7:O18" si="1">(L7-K7)/K7</f>
        <v>-0.10684879803747457</v>
      </c>
      <c r="P7" s="1"/>
      <c r="Q7" s="187">
        <f t="shared" ref="Q7:Q18" si="2">(K7/E7)*10</f>
        <v>1.3906735649155457</v>
      </c>
      <c r="R7" s="188">
        <f t="shared" ref="R7:R18" si="3">(L7/F7)*10</f>
        <v>1.4833650400990226</v>
      </c>
      <c r="S7" s="55">
        <f>(R7-Q7)/Q7</f>
        <v>6.6652216251127147E-2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43551.390000000007</v>
      </c>
      <c r="F8" s="181">
        <v>36628.940000000024</v>
      </c>
      <c r="G8" s="245">
        <f>E8/E7</f>
        <v>0.47171889094250663</v>
      </c>
      <c r="H8" s="246">
        <f>F8/F7</f>
        <v>0.47380915946306301</v>
      </c>
      <c r="I8" s="206">
        <f t="shared" si="0"/>
        <v>-0.15894900254618696</v>
      </c>
      <c r="K8" s="180">
        <v>8510.8599999999988</v>
      </c>
      <c r="L8" s="181">
        <v>7812.4950000000008</v>
      </c>
      <c r="M8" s="250">
        <f>K8/K7</f>
        <v>0.66287172656430304</v>
      </c>
      <c r="N8" s="246">
        <f>L8/L7</f>
        <v>0.68127243022784822</v>
      </c>
      <c r="O8" s="207">
        <f t="shared" si="1"/>
        <v>-8.2055749947713641E-2</v>
      </c>
      <c r="Q8" s="189">
        <f t="shared" si="2"/>
        <v>1.9542108759330064</v>
      </c>
      <c r="R8" s="190">
        <f t="shared" si="3"/>
        <v>2.13287498901142</v>
      </c>
      <c r="S8" s="182">
        <f t="shared" ref="S8:S18" si="4">(R8-Q8)/Q8</f>
        <v>9.1425196368899231E-2</v>
      </c>
    </row>
    <row r="9" spans="1:19" ht="24" customHeight="1" x14ac:dyDescent="0.25">
      <c r="A9" s="8"/>
      <c r="B9" t="s">
        <v>37</v>
      </c>
      <c r="E9" s="19">
        <v>29822.67</v>
      </c>
      <c r="F9" s="140">
        <v>22079.139999999992</v>
      </c>
      <c r="G9" s="247">
        <f>E9/E7</f>
        <v>0.32301877890336822</v>
      </c>
      <c r="H9" s="215">
        <f>F9/F7</f>
        <v>0.28560200663921159</v>
      </c>
      <c r="I9" s="182">
        <f t="shared" si="0"/>
        <v>-0.25965247243120776</v>
      </c>
      <c r="K9" s="19">
        <v>3186.1289999999985</v>
      </c>
      <c r="L9" s="140">
        <v>2529.0059999999999</v>
      </c>
      <c r="M9" s="247">
        <f>K9/K7</f>
        <v>0.24815292829239297</v>
      </c>
      <c r="N9" s="215">
        <f>L9/L7</f>
        <v>0.22053672529464777</v>
      </c>
      <c r="O9" s="182">
        <f t="shared" si="1"/>
        <v>-0.20624494488452885</v>
      </c>
      <c r="Q9" s="189">
        <f t="shared" si="2"/>
        <v>1.0683580645193735</v>
      </c>
      <c r="R9" s="190">
        <f t="shared" si="3"/>
        <v>1.1454277657553695</v>
      </c>
      <c r="S9" s="182">
        <f t="shared" si="4"/>
        <v>7.2138456006009224E-2</v>
      </c>
    </row>
    <row r="10" spans="1:19" ht="24" customHeight="1" thickBot="1" x14ac:dyDescent="0.3">
      <c r="A10" s="8"/>
      <c r="B10" t="s">
        <v>36</v>
      </c>
      <c r="E10" s="19">
        <v>18950.819999999996</v>
      </c>
      <c r="F10" s="140">
        <v>18599.29</v>
      </c>
      <c r="G10" s="247">
        <f>E10/E7</f>
        <v>0.20526233015412529</v>
      </c>
      <c r="H10" s="215">
        <f>F10/F7</f>
        <v>0.24058883389772534</v>
      </c>
      <c r="I10" s="186">
        <f t="shared" si="0"/>
        <v>-1.8549593104678071E-2</v>
      </c>
      <c r="K10" s="19">
        <v>1142.3879999999999</v>
      </c>
      <c r="L10" s="140">
        <v>1126.0039999999999</v>
      </c>
      <c r="M10" s="247">
        <f>K10/K7</f>
        <v>8.8975345143304088E-2</v>
      </c>
      <c r="N10" s="215">
        <f>L10/L7</f>
        <v>9.8190844477504022E-2</v>
      </c>
      <c r="O10" s="209">
        <f t="shared" si="1"/>
        <v>-1.4341887344755036E-2</v>
      </c>
      <c r="Q10" s="189">
        <f t="shared" si="2"/>
        <v>0.60281718680247098</v>
      </c>
      <c r="R10" s="190">
        <f t="shared" si="3"/>
        <v>0.60540160403972398</v>
      </c>
      <c r="S10" s="182">
        <f t="shared" si="4"/>
        <v>4.2872321722636176E-3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172512.87000000005</v>
      </c>
      <c r="F11" s="145">
        <v>178485.10999999984</v>
      </c>
      <c r="G11" s="243">
        <f>E11/E15</f>
        <v>0.65139078549036156</v>
      </c>
      <c r="H11" s="244">
        <f>F11/F15</f>
        <v>0.6977730932512165</v>
      </c>
      <c r="I11" s="164">
        <f t="shared" si="0"/>
        <v>3.4619098273652192E-2</v>
      </c>
      <c r="J11" s="1"/>
      <c r="K11" s="17">
        <v>21881.940999999992</v>
      </c>
      <c r="L11" s="145">
        <v>23457.276999999998</v>
      </c>
      <c r="M11" s="243">
        <f>K11/K15</f>
        <v>0.63021631264112721</v>
      </c>
      <c r="N11" s="244">
        <f>L11/L15</f>
        <v>0.67165135060828718</v>
      </c>
      <c r="O11" s="164">
        <f t="shared" si="1"/>
        <v>7.1992516568800138E-2</v>
      </c>
      <c r="Q11" s="191">
        <f t="shared" si="2"/>
        <v>1.2684236834040257</v>
      </c>
      <c r="R11" s="192">
        <f t="shared" si="3"/>
        <v>1.3142427959396734</v>
      </c>
      <c r="S11" s="57">
        <f t="shared" si="4"/>
        <v>3.612287687082958E-2</v>
      </c>
    </row>
    <row r="12" spans="1:19" s="3" customFormat="1" ht="24" customHeight="1" x14ac:dyDescent="0.25">
      <c r="A12" s="46"/>
      <c r="B12" s="3" t="s">
        <v>33</v>
      </c>
      <c r="E12" s="31">
        <v>84584.380000000048</v>
      </c>
      <c r="F12" s="141">
        <v>84937.479999999865</v>
      </c>
      <c r="G12" s="247">
        <f>E12/E11</f>
        <v>0.49030765066977333</v>
      </c>
      <c r="H12" s="215">
        <f>F12/F11</f>
        <v>0.47587992073960644</v>
      </c>
      <c r="I12" s="206">
        <f t="shared" si="0"/>
        <v>4.1745296235524386E-3</v>
      </c>
      <c r="K12" s="31">
        <v>14204.839999999991</v>
      </c>
      <c r="L12" s="141">
        <v>14004.994999999999</v>
      </c>
      <c r="M12" s="247">
        <f>K12/K11</f>
        <v>0.64915813455488236</v>
      </c>
      <c r="N12" s="215">
        <f>L12/L11</f>
        <v>0.59704265759405917</v>
      </c>
      <c r="O12" s="206">
        <f t="shared" si="1"/>
        <v>-1.4068796269440008E-2</v>
      </c>
      <c r="Q12" s="189">
        <f t="shared" si="2"/>
        <v>1.6793691695795352</v>
      </c>
      <c r="R12" s="190">
        <f t="shared" si="3"/>
        <v>1.6488592550661993</v>
      </c>
      <c r="S12" s="182">
        <f t="shared" si="4"/>
        <v>-1.8167485187890305E-2</v>
      </c>
    </row>
    <row r="13" spans="1:19" ht="24" customHeight="1" x14ac:dyDescent="0.25">
      <c r="A13" s="8"/>
      <c r="B13" s="3" t="s">
        <v>37</v>
      </c>
      <c r="D13" s="3"/>
      <c r="E13" s="19">
        <v>24766.560000000001</v>
      </c>
      <c r="F13" s="140">
        <v>21969.330000000005</v>
      </c>
      <c r="G13" s="247">
        <f>E13/E11</f>
        <v>0.14356354978037286</v>
      </c>
      <c r="H13" s="215">
        <f>F13/F11</f>
        <v>0.12308774664732551</v>
      </c>
      <c r="I13" s="182">
        <f t="shared" si="0"/>
        <v>-0.1129438242533479</v>
      </c>
      <c r="K13" s="19">
        <v>1909.2200000000005</v>
      </c>
      <c r="L13" s="140">
        <v>1847.7339999999992</v>
      </c>
      <c r="M13" s="247">
        <f>K13/K11</f>
        <v>8.7250943597736649E-2</v>
      </c>
      <c r="N13" s="215">
        <f>L13/L11</f>
        <v>7.8770182915945411E-2</v>
      </c>
      <c r="O13" s="182">
        <f t="shared" si="1"/>
        <v>-3.220477472475735E-2</v>
      </c>
      <c r="Q13" s="189">
        <f t="shared" si="2"/>
        <v>0.77088622723543376</v>
      </c>
      <c r="R13" s="190">
        <f t="shared" si="3"/>
        <v>0.84105159328937151</v>
      </c>
      <c r="S13" s="182">
        <f t="shared" si="4"/>
        <v>9.1019094095851294E-2</v>
      </c>
    </row>
    <row r="14" spans="1:19" ht="24" customHeight="1" thickBot="1" x14ac:dyDescent="0.3">
      <c r="A14" s="8"/>
      <c r="B14" t="s">
        <v>36</v>
      </c>
      <c r="E14" s="19">
        <v>63161.93</v>
      </c>
      <c r="F14" s="140">
        <v>71578.299999999974</v>
      </c>
      <c r="G14" s="247">
        <f>E14/E11</f>
        <v>0.36612879954985378</v>
      </c>
      <c r="H14" s="215">
        <f>F14/F11</f>
        <v>0.40103233261306803</v>
      </c>
      <c r="I14" s="186">
        <f t="shared" si="0"/>
        <v>0.13325067805876062</v>
      </c>
      <c r="K14" s="19">
        <v>5767.8809999999985</v>
      </c>
      <c r="L14" s="140">
        <v>7604.5480000000007</v>
      </c>
      <c r="M14" s="247">
        <f>K14/K11</f>
        <v>0.26359092184738092</v>
      </c>
      <c r="N14" s="215">
        <f>L14/L11</f>
        <v>0.32418715948999544</v>
      </c>
      <c r="O14" s="209">
        <f t="shared" si="1"/>
        <v>0.31843011324262804</v>
      </c>
      <c r="Q14" s="189">
        <f t="shared" si="2"/>
        <v>0.9131894798021527</v>
      </c>
      <c r="R14" s="190">
        <f t="shared" si="3"/>
        <v>1.0624096967935817</v>
      </c>
      <c r="S14" s="182">
        <f t="shared" si="4"/>
        <v>0.16340553662943894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264837.75000000006</v>
      </c>
      <c r="F15" s="145">
        <v>255792.47999999986</v>
      </c>
      <c r="G15" s="243">
        <f>G7+G11</f>
        <v>0.99999999999999989</v>
      </c>
      <c r="H15" s="244">
        <f>H7+H11</f>
        <v>1</v>
      </c>
      <c r="I15" s="164">
        <f t="shared" si="0"/>
        <v>-3.4154005612871241E-2</v>
      </c>
      <c r="J15" s="1"/>
      <c r="K15" s="17">
        <v>34721.317999999992</v>
      </c>
      <c r="L15" s="145">
        <v>34924.781999999999</v>
      </c>
      <c r="M15" s="243">
        <f>M7+M11</f>
        <v>1</v>
      </c>
      <c r="N15" s="244">
        <f>N7+N11</f>
        <v>1</v>
      </c>
      <c r="O15" s="164">
        <f t="shared" si="1"/>
        <v>5.8599158015835481E-3</v>
      </c>
      <c r="Q15" s="191">
        <f t="shared" si="2"/>
        <v>1.3110411185716531</v>
      </c>
      <c r="R15" s="192">
        <f t="shared" si="3"/>
        <v>1.3653560886543661</v>
      </c>
      <c r="S15" s="57">
        <f t="shared" si="4"/>
        <v>4.1428883742325215E-2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128135.77000000005</v>
      </c>
      <c r="F16" s="181">
        <f t="shared" ref="F16:F17" si="5">F8+F12</f>
        <v>121566.4199999999</v>
      </c>
      <c r="G16" s="245">
        <f>E16/E15</f>
        <v>0.48382743774254244</v>
      </c>
      <c r="H16" s="246">
        <f>F16/F15</f>
        <v>0.4752540809643816</v>
      </c>
      <c r="I16" s="207">
        <f t="shared" si="0"/>
        <v>-5.1268666040717191E-2</v>
      </c>
      <c r="J16" s="3"/>
      <c r="K16" s="180">
        <f t="shared" ref="K16:L18" si="6">K8+K12</f>
        <v>22715.69999999999</v>
      </c>
      <c r="L16" s="181">
        <f t="shared" si="6"/>
        <v>21817.489999999998</v>
      </c>
      <c r="M16" s="250">
        <f>K16/K15</f>
        <v>0.65422919717506101</v>
      </c>
      <c r="N16" s="246">
        <f>L16/L15</f>
        <v>0.62469938967693484</v>
      </c>
      <c r="O16" s="207">
        <f t="shared" si="1"/>
        <v>-3.9541374467878705E-2</v>
      </c>
      <c r="P16" s="3"/>
      <c r="Q16" s="189">
        <f t="shared" si="2"/>
        <v>1.7727836653262381</v>
      </c>
      <c r="R16" s="190">
        <f t="shared" si="3"/>
        <v>1.7946970882255162</v>
      </c>
      <c r="S16" s="182">
        <f t="shared" si="4"/>
        <v>1.2361024826594099E-2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54589.229999999996</v>
      </c>
      <c r="F17" s="140">
        <f t="shared" si="5"/>
        <v>44048.47</v>
      </c>
      <c r="G17" s="248">
        <f>E17/E15</f>
        <v>0.20612329624458742</v>
      </c>
      <c r="H17" s="215">
        <f>F17/F15</f>
        <v>0.17220392874724083</v>
      </c>
      <c r="I17" s="182">
        <f t="shared" si="0"/>
        <v>-0.19309230044094769</v>
      </c>
      <c r="K17" s="19">
        <f t="shared" si="6"/>
        <v>5095.3489999999993</v>
      </c>
      <c r="L17" s="140">
        <f t="shared" si="6"/>
        <v>4376.7399999999989</v>
      </c>
      <c r="M17" s="247">
        <f>K17/K15</f>
        <v>0.14674987280148755</v>
      </c>
      <c r="N17" s="215">
        <f>L17/L15</f>
        <v>0.12531903563492533</v>
      </c>
      <c r="O17" s="182">
        <f t="shared" si="1"/>
        <v>-0.14103234145492299</v>
      </c>
      <c r="Q17" s="189">
        <f t="shared" si="2"/>
        <v>0.93339821792686939</v>
      </c>
      <c r="R17" s="190">
        <f t="shared" si="3"/>
        <v>0.99361907462393106</v>
      </c>
      <c r="S17" s="182">
        <f t="shared" si="4"/>
        <v>6.4517861230564189E-2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82112.75</v>
      </c>
      <c r="F18" s="142">
        <f>F10+F14</f>
        <v>90177.589999999967</v>
      </c>
      <c r="G18" s="249">
        <f>E18/E15</f>
        <v>0.31004926601287008</v>
      </c>
      <c r="H18" s="221">
        <f>F18/F15</f>
        <v>0.35254199028837757</v>
      </c>
      <c r="I18" s="208">
        <f t="shared" si="0"/>
        <v>9.8216659410383503E-2</v>
      </c>
      <c r="K18" s="21">
        <f t="shared" si="6"/>
        <v>6910.2689999999984</v>
      </c>
      <c r="L18" s="142">
        <f t="shared" si="6"/>
        <v>8730.5519999999997</v>
      </c>
      <c r="M18" s="249">
        <f>K18/K15</f>
        <v>0.19902093002345131</v>
      </c>
      <c r="N18" s="221">
        <f>L18/L15</f>
        <v>0.24998157468813978</v>
      </c>
      <c r="O18" s="186">
        <f t="shared" si="1"/>
        <v>0.26341709707682892</v>
      </c>
      <c r="Q18" s="193">
        <f t="shared" si="2"/>
        <v>0.84155858864792599</v>
      </c>
      <c r="R18" s="194">
        <f t="shared" si="3"/>
        <v>0.96815095635179449</v>
      </c>
      <c r="S18" s="186">
        <f t="shared" si="4"/>
        <v>0.15042608965260007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K4:L4"/>
    <mergeCell ref="Q4:R4"/>
    <mergeCell ref="E5:F5"/>
    <mergeCell ref="G5:H5"/>
    <mergeCell ref="K5:L5"/>
    <mergeCell ref="M5:N5"/>
    <mergeCell ref="Q5:R5"/>
    <mergeCell ref="M4:N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0" id="{8AEDCF02-B4D2-4DF9-B249-07339C6F1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59" id="{B47E4463-070C-4172-9391-F3F92D3F3B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" id="{B16FEBD7-78D9-44A1-94C7-A55C8714AE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olha15">
    <pageSetUpPr fitToPage="1"/>
  </sheetPr>
  <dimension ref="A1:P96"/>
  <sheetViews>
    <sheetView showGridLines="0" workbookViewId="0">
      <selection activeCell="H96" sqref="H96:I96"/>
    </sheetView>
  </sheetViews>
  <sheetFormatPr defaultRowHeight="15" x14ac:dyDescent="0.25"/>
  <cols>
    <col min="1" max="1" width="34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41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F5</f>
        <v>2023/2022</v>
      </c>
    </row>
    <row r="6" spans="1:16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166</v>
      </c>
      <c r="B7" s="39">
        <v>71037.540000000008</v>
      </c>
      <c r="C7" s="147">
        <v>79960.989999999991</v>
      </c>
      <c r="D7" s="247">
        <f>B7/$B$33</f>
        <v>0.2682304165474898</v>
      </c>
      <c r="E7" s="246">
        <f>C7/$C$33</f>
        <v>0.31260101938884211</v>
      </c>
      <c r="F7" s="52">
        <f>(C7-B7)/B7</f>
        <v>0.12561597712983841</v>
      </c>
      <c r="H7" s="39">
        <v>6889.9529999999986</v>
      </c>
      <c r="I7" s="147">
        <v>9071.1139999999978</v>
      </c>
      <c r="J7" s="247">
        <f>H7/$H$33</f>
        <v>0.19843581398609347</v>
      </c>
      <c r="K7" s="246">
        <f>I7/$I$33</f>
        <v>0.25973287392316424</v>
      </c>
      <c r="L7" s="52">
        <f>(I7-H7)/H7</f>
        <v>0.31657124511589552</v>
      </c>
      <c r="N7" s="27">
        <f t="shared" ref="N7:N33" si="0">(H7/B7)*10</f>
        <v>0.96990309630654414</v>
      </c>
      <c r="O7" s="151">
        <f t="shared" ref="O7:O33" si="1">(I7/C7)*10</f>
        <v>1.1344424324911433</v>
      </c>
      <c r="P7" s="61">
        <f>(O7-N7)/N7</f>
        <v>0.16964512930330458</v>
      </c>
    </row>
    <row r="8" spans="1:16" ht="20.100000000000001" customHeight="1" x14ac:dyDescent="0.25">
      <c r="A8" s="8" t="s">
        <v>163</v>
      </c>
      <c r="B8" s="19">
        <v>28625.879999999997</v>
      </c>
      <c r="C8" s="140">
        <v>18753.52</v>
      </c>
      <c r="D8" s="247">
        <f t="shared" ref="D8:D32" si="2">B8/$B$33</f>
        <v>0.10808836731168414</v>
      </c>
      <c r="E8" s="215">
        <f t="shared" ref="E8:E32" si="3">C8/$C$33</f>
        <v>7.3315368770809852E-2</v>
      </c>
      <c r="F8" s="52">
        <f t="shared" ref="F8:F33" si="4">(C8-B8)/B8</f>
        <v>-0.34487533658353903</v>
      </c>
      <c r="H8" s="19">
        <v>3584.0069999999996</v>
      </c>
      <c r="I8" s="140">
        <v>2812.4009999999998</v>
      </c>
      <c r="J8" s="247">
        <f t="shared" ref="J8:J32" si="5">H8/$H$33</f>
        <v>0.10322208966837029</v>
      </c>
      <c r="K8" s="215">
        <f t="shared" ref="K8:K32" si="6">I8/$I$33</f>
        <v>8.0527374515895311E-2</v>
      </c>
      <c r="L8" s="52">
        <f t="shared" ref="L8:L33" si="7">(I8-H8)/H8</f>
        <v>-0.21529143218749289</v>
      </c>
      <c r="N8" s="27">
        <f t="shared" si="0"/>
        <v>1.2520163572263978</v>
      </c>
      <c r="O8" s="152">
        <f t="shared" si="1"/>
        <v>1.4996656627662432</v>
      </c>
      <c r="P8" s="52">
        <f t="shared" ref="P8:P71" si="8">(O8-N8)/N8</f>
        <v>0.19780037545872403</v>
      </c>
    </row>
    <row r="9" spans="1:16" ht="20.100000000000001" customHeight="1" x14ac:dyDescent="0.25">
      <c r="A9" s="8" t="s">
        <v>162</v>
      </c>
      <c r="B9" s="19">
        <v>8463.7100000000009</v>
      </c>
      <c r="C9" s="140">
        <v>7028.9399999999987</v>
      </c>
      <c r="D9" s="247">
        <f t="shared" si="2"/>
        <v>3.1958095097847625E-2</v>
      </c>
      <c r="E9" s="215">
        <f t="shared" si="3"/>
        <v>2.7479072097819295E-2</v>
      </c>
      <c r="F9" s="52">
        <f t="shared" si="4"/>
        <v>-0.16952022221933433</v>
      </c>
      <c r="H9" s="19">
        <v>2269.4520000000007</v>
      </c>
      <c r="I9" s="140">
        <v>2032.5229999999995</v>
      </c>
      <c r="J9" s="247">
        <f t="shared" si="5"/>
        <v>6.5361919728968834E-2</v>
      </c>
      <c r="K9" s="215">
        <f t="shared" si="6"/>
        <v>5.8197156391699138E-2</v>
      </c>
      <c r="L9" s="52">
        <f t="shared" si="7"/>
        <v>-0.10439921179209834</v>
      </c>
      <c r="N9" s="27">
        <f t="shared" si="0"/>
        <v>2.6813914938011822</v>
      </c>
      <c r="O9" s="152">
        <f t="shared" si="1"/>
        <v>2.8916493809877446</v>
      </c>
      <c r="P9" s="52">
        <f t="shared" si="8"/>
        <v>7.8413722006888856E-2</v>
      </c>
    </row>
    <row r="10" spans="1:16" ht="20.100000000000001" customHeight="1" x14ac:dyDescent="0.25">
      <c r="A10" s="8" t="s">
        <v>164</v>
      </c>
      <c r="B10" s="19">
        <v>12279.58</v>
      </c>
      <c r="C10" s="140">
        <v>11322.449999999999</v>
      </c>
      <c r="D10" s="247">
        <f t="shared" si="2"/>
        <v>4.6366426236440959E-2</v>
      </c>
      <c r="E10" s="215">
        <f t="shared" si="3"/>
        <v>4.4264201981231037E-2</v>
      </c>
      <c r="F10" s="52">
        <f t="shared" si="4"/>
        <v>-7.7944848276569806E-2</v>
      </c>
      <c r="H10" s="19">
        <v>1947.7009999999998</v>
      </c>
      <c r="I10" s="140">
        <v>2019.2749999999999</v>
      </c>
      <c r="J10" s="247">
        <f t="shared" si="5"/>
        <v>5.6095249610052238E-2</v>
      </c>
      <c r="K10" s="215">
        <f t="shared" si="6"/>
        <v>5.7817826894381176E-2</v>
      </c>
      <c r="L10" s="52">
        <f t="shared" si="7"/>
        <v>3.6747940263931723E-2</v>
      </c>
      <c r="N10" s="27">
        <f t="shared" si="0"/>
        <v>1.5861299816443231</v>
      </c>
      <c r="O10" s="152">
        <f t="shared" si="1"/>
        <v>1.7834258486458321</v>
      </c>
      <c r="P10" s="52">
        <f t="shared" si="8"/>
        <v>0.12438820858614287</v>
      </c>
    </row>
    <row r="11" spans="1:16" ht="20.100000000000001" customHeight="1" x14ac:dyDescent="0.25">
      <c r="A11" s="8" t="s">
        <v>181</v>
      </c>
      <c r="B11" s="19">
        <v>18185.609999999997</v>
      </c>
      <c r="C11" s="140">
        <v>24691.78</v>
      </c>
      <c r="D11" s="247">
        <f t="shared" si="2"/>
        <v>6.8666985729942148E-2</v>
      </c>
      <c r="E11" s="215">
        <f t="shared" si="3"/>
        <v>9.6530515674268472E-2</v>
      </c>
      <c r="F11" s="52">
        <f t="shared" si="4"/>
        <v>0.35776473816385607</v>
      </c>
      <c r="H11" s="19">
        <v>1178.0589999999997</v>
      </c>
      <c r="I11" s="140">
        <v>1776.8589999999999</v>
      </c>
      <c r="J11" s="247">
        <f t="shared" si="5"/>
        <v>3.3928982764997569E-2</v>
      </c>
      <c r="K11" s="215">
        <f t="shared" si="6"/>
        <v>5.0876738471839267E-2</v>
      </c>
      <c r="L11" s="52">
        <f t="shared" si="7"/>
        <v>0.50829372722418853</v>
      </c>
      <c r="N11" s="27">
        <f t="shared" si="0"/>
        <v>0.64779735186226917</v>
      </c>
      <c r="O11" s="152">
        <f t="shared" si="1"/>
        <v>0.71961559676945119</v>
      </c>
      <c r="P11" s="52">
        <f t="shared" si="8"/>
        <v>0.11086529560628954</v>
      </c>
    </row>
    <row r="12" spans="1:16" ht="20.100000000000001" customHeight="1" x14ac:dyDescent="0.25">
      <c r="A12" s="8" t="s">
        <v>170</v>
      </c>
      <c r="B12" s="19">
        <v>8146.87</v>
      </c>
      <c r="C12" s="140">
        <v>8274.01</v>
      </c>
      <c r="D12" s="247">
        <f t="shared" si="2"/>
        <v>3.0761739970982211E-2</v>
      </c>
      <c r="E12" s="215">
        <f t="shared" si="3"/>
        <v>3.2346572502835118E-2</v>
      </c>
      <c r="F12" s="52">
        <f t="shared" si="4"/>
        <v>1.5605993467429862E-2</v>
      </c>
      <c r="H12" s="19">
        <v>1755.9789999999998</v>
      </c>
      <c r="I12" s="140">
        <v>1632.6639999999995</v>
      </c>
      <c r="J12" s="247">
        <f t="shared" si="5"/>
        <v>5.0573512215175698E-2</v>
      </c>
      <c r="K12" s="215">
        <f t="shared" si="6"/>
        <v>4.6748008334024795E-2</v>
      </c>
      <c r="L12" s="52">
        <f t="shared" si="7"/>
        <v>-7.0225782882369484E-2</v>
      </c>
      <c r="N12" s="27">
        <f t="shared" si="0"/>
        <v>2.1554032407538108</v>
      </c>
      <c r="O12" s="152">
        <f t="shared" si="1"/>
        <v>1.9732439288809169</v>
      </c>
      <c r="P12" s="52">
        <f t="shared" si="8"/>
        <v>-8.4512869067222524E-2</v>
      </c>
    </row>
    <row r="13" spans="1:16" ht="20.100000000000001" customHeight="1" x14ac:dyDescent="0.25">
      <c r="A13" s="8" t="s">
        <v>168</v>
      </c>
      <c r="B13" s="19">
        <v>12546.619999999999</v>
      </c>
      <c r="C13" s="140">
        <v>13147.389999999996</v>
      </c>
      <c r="D13" s="247">
        <f t="shared" si="2"/>
        <v>4.7374741705062784E-2</v>
      </c>
      <c r="E13" s="215">
        <f t="shared" si="3"/>
        <v>5.1398657224012205E-2</v>
      </c>
      <c r="F13" s="52">
        <f t="shared" si="4"/>
        <v>4.788301550537092E-2</v>
      </c>
      <c r="H13" s="19">
        <v>1147.8059999999996</v>
      </c>
      <c r="I13" s="140">
        <v>1492.7220000000002</v>
      </c>
      <c r="J13" s="247">
        <f t="shared" si="5"/>
        <v>3.3057673674714759E-2</v>
      </c>
      <c r="K13" s="215">
        <f t="shared" si="6"/>
        <v>4.2741054188971027E-2</v>
      </c>
      <c r="L13" s="52">
        <f t="shared" si="7"/>
        <v>0.30050025875452885</v>
      </c>
      <c r="N13" s="27">
        <f t="shared" si="0"/>
        <v>0.91483283944201677</v>
      </c>
      <c r="O13" s="152">
        <f t="shared" si="1"/>
        <v>1.1353751581112301</v>
      </c>
      <c r="P13" s="52">
        <f t="shared" si="8"/>
        <v>0.24107389805084889</v>
      </c>
    </row>
    <row r="14" spans="1:16" ht="20.100000000000001" customHeight="1" x14ac:dyDescent="0.25">
      <c r="A14" s="8" t="s">
        <v>165</v>
      </c>
      <c r="B14" s="19">
        <v>11259.61</v>
      </c>
      <c r="C14" s="140">
        <v>7288.5800000000008</v>
      </c>
      <c r="D14" s="247">
        <f t="shared" si="2"/>
        <v>4.251512482642672E-2</v>
      </c>
      <c r="E14" s="215">
        <f t="shared" si="3"/>
        <v>2.8494113665890421E-2</v>
      </c>
      <c r="F14" s="52">
        <f t="shared" si="4"/>
        <v>-0.35267917805323629</v>
      </c>
      <c r="H14" s="19">
        <v>1960.1760000000002</v>
      </c>
      <c r="I14" s="140">
        <v>1377.4310000000003</v>
      </c>
      <c r="J14" s="247">
        <f t="shared" si="5"/>
        <v>5.6454538966521958E-2</v>
      </c>
      <c r="K14" s="215">
        <f t="shared" si="6"/>
        <v>3.9439931221331603E-2</v>
      </c>
      <c r="L14" s="52">
        <f t="shared" si="7"/>
        <v>-0.29729218192652079</v>
      </c>
      <c r="N14" s="27">
        <f t="shared" si="0"/>
        <v>1.740891558410993</v>
      </c>
      <c r="O14" s="152">
        <f t="shared" si="1"/>
        <v>1.8898482283243101</v>
      </c>
      <c r="P14" s="52">
        <f t="shared" si="8"/>
        <v>8.5563439717794967E-2</v>
      </c>
    </row>
    <row r="15" spans="1:16" ht="20.100000000000001" customHeight="1" x14ac:dyDescent="0.25">
      <c r="A15" s="8" t="s">
        <v>184</v>
      </c>
      <c r="B15" s="19">
        <v>4797.9100000000008</v>
      </c>
      <c r="C15" s="140">
        <v>3629.58</v>
      </c>
      <c r="D15" s="247">
        <f t="shared" si="2"/>
        <v>1.8116412784808803E-2</v>
      </c>
      <c r="E15" s="215">
        <f t="shared" si="3"/>
        <v>1.4189549278383793E-2</v>
      </c>
      <c r="F15" s="52">
        <f t="shared" si="4"/>
        <v>-0.24350811082325444</v>
      </c>
      <c r="H15" s="19">
        <v>1316.9689999999998</v>
      </c>
      <c r="I15" s="140">
        <v>1048.846</v>
      </c>
      <c r="J15" s="247">
        <f t="shared" si="5"/>
        <v>3.7929694949944005E-2</v>
      </c>
      <c r="K15" s="215">
        <f t="shared" si="6"/>
        <v>3.0031568987316796E-2</v>
      </c>
      <c r="L15" s="52">
        <f t="shared" si="7"/>
        <v>-0.20359097290824602</v>
      </c>
      <c r="N15" s="27">
        <f t="shared" si="0"/>
        <v>2.7448805834206969</v>
      </c>
      <c r="O15" s="152">
        <f t="shared" si="1"/>
        <v>2.8897172675626379</v>
      </c>
      <c r="P15" s="52">
        <f t="shared" si="8"/>
        <v>5.2766114860065855E-2</v>
      </c>
    </row>
    <row r="16" spans="1:16" ht="20.100000000000001" customHeight="1" x14ac:dyDescent="0.25">
      <c r="A16" s="8" t="s">
        <v>172</v>
      </c>
      <c r="B16" s="19">
        <v>6061.32</v>
      </c>
      <c r="C16" s="140">
        <v>6948.2300000000014</v>
      </c>
      <c r="D16" s="247">
        <f t="shared" si="2"/>
        <v>2.2886918500100516E-2</v>
      </c>
      <c r="E16" s="215">
        <f t="shared" si="3"/>
        <v>2.716354288445072E-2</v>
      </c>
      <c r="F16" s="52">
        <f t="shared" si="4"/>
        <v>0.14632291316082993</v>
      </c>
      <c r="H16" s="19">
        <v>822.52900000000011</v>
      </c>
      <c r="I16" s="140">
        <v>963.70400000000006</v>
      </c>
      <c r="J16" s="247">
        <f t="shared" si="5"/>
        <v>2.3689452111236103E-2</v>
      </c>
      <c r="K16" s="215">
        <f t="shared" si="6"/>
        <v>2.7593701229115756E-2</v>
      </c>
      <c r="L16" s="52">
        <f t="shared" si="7"/>
        <v>0.171635285807552</v>
      </c>
      <c r="N16" s="27">
        <f t="shared" si="0"/>
        <v>1.3570129938693223</v>
      </c>
      <c r="O16" s="152">
        <f t="shared" si="1"/>
        <v>1.3869776907212339</v>
      </c>
      <c r="P16" s="52">
        <f t="shared" si="8"/>
        <v>2.20813632494938E-2</v>
      </c>
    </row>
    <row r="17" spans="1:16" ht="20.100000000000001" customHeight="1" x14ac:dyDescent="0.25">
      <c r="A17" s="8" t="s">
        <v>174</v>
      </c>
      <c r="B17" s="19">
        <v>11183.759999999998</v>
      </c>
      <c r="C17" s="140">
        <v>7842.6900000000005</v>
      </c>
      <c r="D17" s="247">
        <f t="shared" si="2"/>
        <v>4.2228723057796673E-2</v>
      </c>
      <c r="E17" s="215">
        <f t="shared" si="3"/>
        <v>3.0660361868339529E-2</v>
      </c>
      <c r="F17" s="52">
        <f t="shared" si="4"/>
        <v>-0.29874299877679766</v>
      </c>
      <c r="H17" s="19">
        <v>1014.1369999999998</v>
      </c>
      <c r="I17" s="140">
        <v>890.52200000000005</v>
      </c>
      <c r="J17" s="247">
        <f t="shared" si="5"/>
        <v>2.9207906220610629E-2</v>
      </c>
      <c r="K17" s="215">
        <f t="shared" si="6"/>
        <v>2.5498283711549004E-2</v>
      </c>
      <c r="L17" s="52">
        <f t="shared" si="7"/>
        <v>-0.12189181540561068</v>
      </c>
      <c r="N17" s="27">
        <f t="shared" si="0"/>
        <v>0.90679431604397798</v>
      </c>
      <c r="O17" s="152">
        <f t="shared" si="1"/>
        <v>1.135480300764151</v>
      </c>
      <c r="P17" s="52">
        <f t="shared" si="8"/>
        <v>0.25219168302449096</v>
      </c>
    </row>
    <row r="18" spans="1:16" ht="20.100000000000001" customHeight="1" x14ac:dyDescent="0.25">
      <c r="A18" s="8" t="s">
        <v>173</v>
      </c>
      <c r="B18" s="19">
        <v>5999.2900000000009</v>
      </c>
      <c r="C18" s="140">
        <v>4745.24</v>
      </c>
      <c r="D18" s="247">
        <f t="shared" si="2"/>
        <v>2.2652699624581454E-2</v>
      </c>
      <c r="E18" s="215">
        <f t="shared" si="3"/>
        <v>1.8551131761183913E-2</v>
      </c>
      <c r="F18" s="52">
        <f t="shared" si="4"/>
        <v>-0.20903306891315487</v>
      </c>
      <c r="H18" s="19">
        <v>1028.6870000000001</v>
      </c>
      <c r="I18" s="140">
        <v>810.30100000000016</v>
      </c>
      <c r="J18" s="247">
        <f t="shared" si="5"/>
        <v>2.9626957133366889E-2</v>
      </c>
      <c r="K18" s="215">
        <f t="shared" si="6"/>
        <v>2.3201318765568815E-2</v>
      </c>
      <c r="L18" s="52">
        <f t="shared" si="7"/>
        <v>-0.2122958684225619</v>
      </c>
      <c r="N18" s="27">
        <f t="shared" si="0"/>
        <v>1.7146812372797449</v>
      </c>
      <c r="O18" s="152">
        <f t="shared" si="1"/>
        <v>1.7076080451146838</v>
      </c>
      <c r="P18" s="52">
        <f t="shared" si="8"/>
        <v>-4.1250770179781888E-3</v>
      </c>
    </row>
    <row r="19" spans="1:16" ht="20.100000000000001" customHeight="1" x14ac:dyDescent="0.25">
      <c r="A19" s="8" t="s">
        <v>176</v>
      </c>
      <c r="B19" s="19">
        <v>5726.9900000000007</v>
      </c>
      <c r="C19" s="140">
        <v>6160.3300000000017</v>
      </c>
      <c r="D19" s="247">
        <f t="shared" si="2"/>
        <v>2.1624522939044741E-2</v>
      </c>
      <c r="E19" s="215">
        <f t="shared" si="3"/>
        <v>2.4083311596963301E-2</v>
      </c>
      <c r="F19" s="52">
        <f t="shared" si="4"/>
        <v>7.5666274954208232E-2</v>
      </c>
      <c r="H19" s="19">
        <v>709.57799999999997</v>
      </c>
      <c r="I19" s="140">
        <v>787.09799999999984</v>
      </c>
      <c r="J19" s="247">
        <f t="shared" si="5"/>
        <v>2.0436378595996844E-2</v>
      </c>
      <c r="K19" s="215">
        <f t="shared" si="6"/>
        <v>2.2536948118960332E-2</v>
      </c>
      <c r="L19" s="52">
        <f t="shared" si="7"/>
        <v>0.10924803192883639</v>
      </c>
      <c r="N19" s="27">
        <f t="shared" si="0"/>
        <v>1.2390068779585783</v>
      </c>
      <c r="O19" s="152">
        <f t="shared" si="1"/>
        <v>1.2776880459326037</v>
      </c>
      <c r="P19" s="52">
        <f t="shared" si="8"/>
        <v>3.1219494146600277E-2</v>
      </c>
    </row>
    <row r="20" spans="1:16" ht="20.100000000000001" customHeight="1" x14ac:dyDescent="0.25">
      <c r="A20" s="8" t="s">
        <v>171</v>
      </c>
      <c r="B20" s="19">
        <v>6832.21</v>
      </c>
      <c r="C20" s="140">
        <v>3789.08</v>
      </c>
      <c r="D20" s="247">
        <f t="shared" si="2"/>
        <v>2.5797719547156685E-2</v>
      </c>
      <c r="E20" s="215">
        <f t="shared" si="3"/>
        <v>1.4813101620501121E-2</v>
      </c>
      <c r="F20" s="52">
        <f t="shared" si="4"/>
        <v>-0.4454093185074815</v>
      </c>
      <c r="H20" s="19">
        <v>1356.1689999999999</v>
      </c>
      <c r="I20" s="140">
        <v>761.24599999999998</v>
      </c>
      <c r="J20" s="247">
        <f t="shared" si="5"/>
        <v>3.9058684350634386E-2</v>
      </c>
      <c r="K20" s="215">
        <f t="shared" si="6"/>
        <v>2.1796728752666226E-2</v>
      </c>
      <c r="L20" s="52">
        <f t="shared" si="7"/>
        <v>-0.43867910267820598</v>
      </c>
      <c r="N20" s="27">
        <f t="shared" si="0"/>
        <v>1.984963869670282</v>
      </c>
      <c r="O20" s="152">
        <f t="shared" si="1"/>
        <v>2.0090523293253244</v>
      </c>
      <c r="P20" s="52">
        <f t="shared" si="8"/>
        <v>1.2135465044531838E-2</v>
      </c>
    </row>
    <row r="21" spans="1:16" ht="20.100000000000001" customHeight="1" x14ac:dyDescent="0.25">
      <c r="A21" s="8" t="s">
        <v>167</v>
      </c>
      <c r="B21" s="19">
        <v>4193.5200000000004</v>
      </c>
      <c r="C21" s="140">
        <v>3183.9</v>
      </c>
      <c r="D21" s="247">
        <f t="shared" si="2"/>
        <v>1.5834298546940524E-2</v>
      </c>
      <c r="E21" s="215">
        <f t="shared" si="3"/>
        <v>1.2447199386002281E-2</v>
      </c>
      <c r="F21" s="52">
        <f t="shared" si="4"/>
        <v>-0.24075716820236942</v>
      </c>
      <c r="H21" s="19">
        <v>842.83199999999999</v>
      </c>
      <c r="I21" s="140">
        <v>724.38799999999992</v>
      </c>
      <c r="J21" s="247">
        <f t="shared" si="5"/>
        <v>2.427419373884367E-2</v>
      </c>
      <c r="K21" s="215">
        <f t="shared" si="6"/>
        <v>2.0741374992691429E-2</v>
      </c>
      <c r="L21" s="52">
        <f t="shared" si="7"/>
        <v>-0.1405309717713614</v>
      </c>
      <c r="N21" s="27">
        <f t="shared" si="0"/>
        <v>2.0098437589423677</v>
      </c>
      <c r="O21" s="152">
        <f t="shared" si="1"/>
        <v>2.2751593957096636</v>
      </c>
      <c r="P21" s="52">
        <f t="shared" si="8"/>
        <v>0.13200809047311818</v>
      </c>
    </row>
    <row r="22" spans="1:16" ht="20.100000000000001" customHeight="1" x14ac:dyDescent="0.25">
      <c r="A22" s="8" t="s">
        <v>169</v>
      </c>
      <c r="B22" s="19">
        <v>2890.4500000000003</v>
      </c>
      <c r="C22" s="140">
        <v>6444.5100000000011</v>
      </c>
      <c r="D22" s="247">
        <f t="shared" si="2"/>
        <v>1.0914040766469275E-2</v>
      </c>
      <c r="E22" s="215">
        <f t="shared" si="3"/>
        <v>2.519429030908181E-2</v>
      </c>
      <c r="F22" s="52">
        <f t="shared" si="4"/>
        <v>1.2295870885156293</v>
      </c>
      <c r="H22" s="19">
        <v>385.92099999999999</v>
      </c>
      <c r="I22" s="140">
        <v>696.79099999999994</v>
      </c>
      <c r="J22" s="247">
        <f t="shared" si="5"/>
        <v>1.1114814247546709E-2</v>
      </c>
      <c r="K22" s="215">
        <f t="shared" si="6"/>
        <v>1.99511911055021E-2</v>
      </c>
      <c r="L22" s="52">
        <f t="shared" si="7"/>
        <v>0.80552755615786642</v>
      </c>
      <c r="N22" s="27">
        <f t="shared" si="0"/>
        <v>1.3351588852946772</v>
      </c>
      <c r="O22" s="152">
        <f t="shared" si="1"/>
        <v>1.0812164152123276</v>
      </c>
      <c r="P22" s="52">
        <f t="shared" si="8"/>
        <v>-0.19019644244535214</v>
      </c>
    </row>
    <row r="23" spans="1:16" ht="20.100000000000001" customHeight="1" x14ac:dyDescent="0.25">
      <c r="A23" s="8" t="s">
        <v>204</v>
      </c>
      <c r="B23" s="19">
        <v>8205.510000000002</v>
      </c>
      <c r="C23" s="140">
        <v>4506.6299999999992</v>
      </c>
      <c r="D23" s="247">
        <f t="shared" si="2"/>
        <v>3.098315855651242E-2</v>
      </c>
      <c r="E23" s="215">
        <f t="shared" si="3"/>
        <v>1.7618305276214531E-2</v>
      </c>
      <c r="F23" s="52">
        <f t="shared" si="4"/>
        <v>-0.45078002464197864</v>
      </c>
      <c r="H23" s="19">
        <v>729.91600000000005</v>
      </c>
      <c r="I23" s="140">
        <v>437.77500000000003</v>
      </c>
      <c r="J23" s="247">
        <f t="shared" si="5"/>
        <v>2.1022128249855034E-2</v>
      </c>
      <c r="K23" s="215">
        <f t="shared" si="6"/>
        <v>1.2534795492782172E-2</v>
      </c>
      <c r="L23" s="52">
        <f t="shared" si="7"/>
        <v>-0.40023920560722054</v>
      </c>
      <c r="N23" s="27">
        <f t="shared" si="0"/>
        <v>0.88954373341815429</v>
      </c>
      <c r="O23" s="152">
        <f t="shared" si="1"/>
        <v>0.97140213418896182</v>
      </c>
      <c r="P23" s="52">
        <f t="shared" si="8"/>
        <v>9.2022907582361382E-2</v>
      </c>
    </row>
    <row r="24" spans="1:16" ht="20.100000000000001" customHeight="1" x14ac:dyDescent="0.25">
      <c r="A24" s="8" t="s">
        <v>177</v>
      </c>
      <c r="B24" s="19">
        <v>1480.2299999999998</v>
      </c>
      <c r="C24" s="140">
        <v>1767.1599999999999</v>
      </c>
      <c r="D24" s="247">
        <f t="shared" si="2"/>
        <v>5.5891956490341684E-3</v>
      </c>
      <c r="E24" s="215">
        <f t="shared" si="3"/>
        <v>6.9085690087527206E-3</v>
      </c>
      <c r="F24" s="52">
        <f t="shared" si="4"/>
        <v>0.19384149760510197</v>
      </c>
      <c r="H24" s="19">
        <v>332.59899999999999</v>
      </c>
      <c r="I24" s="140">
        <v>437.07299999999998</v>
      </c>
      <c r="J24" s="247">
        <f t="shared" si="5"/>
        <v>9.5791006551076193E-3</v>
      </c>
      <c r="K24" s="215">
        <f t="shared" si="6"/>
        <v>1.2514695152571028E-2</v>
      </c>
      <c r="L24" s="52">
        <f t="shared" si="7"/>
        <v>0.31411399312685845</v>
      </c>
      <c r="N24" s="27">
        <f t="shared" si="0"/>
        <v>2.2469413537085456</v>
      </c>
      <c r="O24" s="152">
        <f t="shared" si="1"/>
        <v>2.4733074537676272</v>
      </c>
      <c r="P24" s="52">
        <f t="shared" si="8"/>
        <v>0.10074410695475759</v>
      </c>
    </row>
    <row r="25" spans="1:16" ht="20.100000000000001" customHeight="1" x14ac:dyDescent="0.25">
      <c r="A25" s="8" t="s">
        <v>197</v>
      </c>
      <c r="B25" s="19">
        <v>1998.1299999999999</v>
      </c>
      <c r="C25" s="140">
        <v>2175.4700000000007</v>
      </c>
      <c r="D25" s="247">
        <f t="shared" si="2"/>
        <v>7.5447325768324136E-3</v>
      </c>
      <c r="E25" s="215">
        <f t="shared" si="3"/>
        <v>8.5048239103823579E-3</v>
      </c>
      <c r="F25" s="52">
        <f t="shared" si="4"/>
        <v>8.8752984040077892E-2</v>
      </c>
      <c r="H25" s="19">
        <v>307.34399999999999</v>
      </c>
      <c r="I25" s="140">
        <v>424.53100000000001</v>
      </c>
      <c r="J25" s="247">
        <f t="shared" si="5"/>
        <v>8.8517377134128376E-3</v>
      </c>
      <c r="K25" s="215">
        <f t="shared" si="6"/>
        <v>1.2155580527317248E-2</v>
      </c>
      <c r="L25" s="52">
        <f t="shared" si="7"/>
        <v>0.38128936956634918</v>
      </c>
      <c r="N25" s="27">
        <f t="shared" si="0"/>
        <v>1.5381581778963334</v>
      </c>
      <c r="O25" s="152">
        <f t="shared" si="1"/>
        <v>1.9514449751088265</v>
      </c>
      <c r="P25" s="52">
        <f t="shared" si="8"/>
        <v>0.26868939953739096</v>
      </c>
    </row>
    <row r="26" spans="1:16" ht="20.100000000000001" customHeight="1" x14ac:dyDescent="0.25">
      <c r="A26" s="8" t="s">
        <v>175</v>
      </c>
      <c r="B26" s="19">
        <v>2028.29</v>
      </c>
      <c r="C26" s="140">
        <v>2612.87</v>
      </c>
      <c r="D26" s="247">
        <f t="shared" si="2"/>
        <v>7.6586136228690913E-3</v>
      </c>
      <c r="E26" s="215">
        <f t="shared" si="3"/>
        <v>1.0214803812840786E-2</v>
      </c>
      <c r="F26" s="52">
        <f t="shared" si="4"/>
        <v>0.2882132239472659</v>
      </c>
      <c r="H26" s="19">
        <v>397.06599999999997</v>
      </c>
      <c r="I26" s="140">
        <v>418.13299999999998</v>
      </c>
      <c r="J26" s="247">
        <f t="shared" si="5"/>
        <v>1.143579860649299E-2</v>
      </c>
      <c r="K26" s="215">
        <f t="shared" si="6"/>
        <v>1.1972386828355863E-2</v>
      </c>
      <c r="L26" s="52">
        <f t="shared" si="7"/>
        <v>5.3056670679433669E-2</v>
      </c>
      <c r="N26" s="27">
        <f t="shared" si="0"/>
        <v>1.957639193606437</v>
      </c>
      <c r="O26" s="152">
        <f t="shared" si="1"/>
        <v>1.6002824480360676</v>
      </c>
      <c r="P26" s="52">
        <f t="shared" si="8"/>
        <v>-0.18254474406595494</v>
      </c>
    </row>
    <row r="27" spans="1:16" ht="20.100000000000001" customHeight="1" x14ac:dyDescent="0.25">
      <c r="A27" s="8" t="s">
        <v>201</v>
      </c>
      <c r="B27" s="19">
        <v>11293.08</v>
      </c>
      <c r="C27" s="140">
        <v>11943.369999999997</v>
      </c>
      <c r="D27" s="247">
        <f t="shared" si="2"/>
        <v>4.2641504090712115E-2</v>
      </c>
      <c r="E27" s="215">
        <f t="shared" si="3"/>
        <v>4.669163847193631E-2</v>
      </c>
      <c r="F27" s="52">
        <f t="shared" si="4"/>
        <v>5.7583050859464135E-2</v>
      </c>
      <c r="H27" s="19">
        <v>344.67199999999997</v>
      </c>
      <c r="I27" s="140">
        <v>412.68200000000002</v>
      </c>
      <c r="J27" s="247">
        <f t="shared" si="5"/>
        <v>9.9268121100702447E-3</v>
      </c>
      <c r="K27" s="215">
        <f t="shared" si="6"/>
        <v>1.1816308545605236E-2</v>
      </c>
      <c r="L27" s="52">
        <f t="shared" si="7"/>
        <v>0.19731802989508881</v>
      </c>
      <c r="N27" s="27">
        <f t="shared" si="0"/>
        <v>0.30520637416896007</v>
      </c>
      <c r="O27" s="152">
        <f t="shared" si="1"/>
        <v>0.3455322911372587</v>
      </c>
      <c r="P27" s="52">
        <f t="shared" si="8"/>
        <v>0.13212671943074977</v>
      </c>
    </row>
    <row r="28" spans="1:16" ht="20.100000000000001" customHeight="1" x14ac:dyDescent="0.25">
      <c r="A28" s="8" t="s">
        <v>208</v>
      </c>
      <c r="B28" s="19">
        <v>601.17000000000007</v>
      </c>
      <c r="C28" s="140">
        <v>1214.0400000000002</v>
      </c>
      <c r="D28" s="247">
        <f t="shared" si="2"/>
        <v>2.2699558503272276E-3</v>
      </c>
      <c r="E28" s="215">
        <f t="shared" si="3"/>
        <v>4.7461911311857188E-3</v>
      </c>
      <c r="F28" s="52">
        <f t="shared" ref="F28:F29" si="9">(C28-B28)/B28</f>
        <v>1.0194620490044415</v>
      </c>
      <c r="H28" s="19">
        <v>131.15</v>
      </c>
      <c r="I28" s="140">
        <v>283.90499999999997</v>
      </c>
      <c r="J28" s="247">
        <f t="shared" si="5"/>
        <v>3.7772183648097694E-3</v>
      </c>
      <c r="K28" s="215">
        <f t="shared" si="6"/>
        <v>8.1290414353910618E-3</v>
      </c>
      <c r="L28" s="52">
        <f t="shared" ref="L28" si="10">(I28-H28)/H28</f>
        <v>1.1647350362180706</v>
      </c>
      <c r="N28" s="27">
        <f t="shared" si="0"/>
        <v>2.1815792537884455</v>
      </c>
      <c r="O28" s="152">
        <f t="shared" si="1"/>
        <v>2.3385143817337148</v>
      </c>
      <c r="P28" s="52">
        <f t="shared" ref="P28" si="11">(O28-N28)/N28</f>
        <v>7.1936477977016827E-2</v>
      </c>
    </row>
    <row r="29" spans="1:16" ht="20.100000000000001" customHeight="1" x14ac:dyDescent="0.25">
      <c r="A29" s="8" t="s">
        <v>192</v>
      </c>
      <c r="B29" s="19">
        <v>1282.82</v>
      </c>
      <c r="C29" s="140">
        <v>855.36</v>
      </c>
      <c r="D29" s="247">
        <f t="shared" si="2"/>
        <v>4.8437958712456933E-3</v>
      </c>
      <c r="E29" s="215">
        <f t="shared" si="3"/>
        <v>3.3439606981409313E-3</v>
      </c>
      <c r="F29" s="52">
        <f t="shared" si="9"/>
        <v>-0.3332190018864688</v>
      </c>
      <c r="H29" s="19">
        <v>363.19799999999998</v>
      </c>
      <c r="I29" s="140">
        <v>257.06400000000002</v>
      </c>
      <c r="J29" s="247">
        <f t="shared" si="5"/>
        <v>1.0460374804896519E-2</v>
      </c>
      <c r="K29" s="215">
        <f t="shared" si="6"/>
        <v>7.360504068429116E-3</v>
      </c>
      <c r="L29" s="52">
        <f t="shared" ref="L29:L32" si="12">(I29-H29)/H29</f>
        <v>-0.29222077214081565</v>
      </c>
      <c r="N29" s="27">
        <f t="shared" ref="N29:N30" si="13">(H29/B29)*10</f>
        <v>2.8312467844280569</v>
      </c>
      <c r="O29" s="152">
        <f t="shared" ref="O29:O30" si="14">(I29/C29)*10</f>
        <v>3.0053310886644224</v>
      </c>
      <c r="P29" s="52">
        <f t="shared" ref="P29:P30" si="15">(O29-N29)/N29</f>
        <v>6.1486799806302478E-2</v>
      </c>
    </row>
    <row r="30" spans="1:16" ht="20.100000000000001" customHeight="1" x14ac:dyDescent="0.25">
      <c r="A30" s="8" t="s">
        <v>210</v>
      </c>
      <c r="B30" s="19">
        <v>507.77</v>
      </c>
      <c r="C30" s="140">
        <v>1490.77</v>
      </c>
      <c r="D30" s="247">
        <f t="shared" si="2"/>
        <v>1.9172870937017084E-3</v>
      </c>
      <c r="E30" s="215">
        <f t="shared" si="3"/>
        <v>5.828044671211602E-3</v>
      </c>
      <c r="F30" s="52">
        <f t="shared" si="4"/>
        <v>1.9359158674202888</v>
      </c>
      <c r="H30" s="19">
        <v>64.042999999999992</v>
      </c>
      <c r="I30" s="140">
        <v>213.274</v>
      </c>
      <c r="J30" s="247">
        <f t="shared" si="5"/>
        <v>1.8444864333779032E-3</v>
      </c>
      <c r="K30" s="215">
        <f t="shared" si="6"/>
        <v>6.106666607110102E-3</v>
      </c>
      <c r="L30" s="52">
        <f t="shared" si="12"/>
        <v>2.3301687928423092</v>
      </c>
      <c r="N30" s="27">
        <f t="shared" si="13"/>
        <v>1.2612600193000767</v>
      </c>
      <c r="O30" s="152">
        <f t="shared" si="14"/>
        <v>1.4306298087565485</v>
      </c>
      <c r="P30" s="52">
        <f t="shared" si="15"/>
        <v>0.13428617958607922</v>
      </c>
    </row>
    <row r="31" spans="1:16" ht="20.100000000000001" customHeight="1" x14ac:dyDescent="0.25">
      <c r="A31" s="8" t="s">
        <v>180</v>
      </c>
      <c r="B31" s="19">
        <v>1179.4399999999998</v>
      </c>
      <c r="C31" s="140">
        <v>1123.31</v>
      </c>
      <c r="D31" s="247">
        <f t="shared" si="2"/>
        <v>4.4534436650364197E-3</v>
      </c>
      <c r="E31" s="215">
        <f t="shared" si="3"/>
        <v>4.391489538707315E-3</v>
      </c>
      <c r="F31" s="52">
        <f t="shared" si="4"/>
        <v>-4.7590381876144519E-2</v>
      </c>
      <c r="H31" s="19">
        <v>158.59699999999998</v>
      </c>
      <c r="I31" s="140">
        <v>203.75800000000004</v>
      </c>
      <c r="J31" s="247">
        <f t="shared" si="5"/>
        <v>4.567712550543156E-3</v>
      </c>
      <c r="K31" s="215">
        <f t="shared" si="6"/>
        <v>5.8341953286923879E-3</v>
      </c>
      <c r="L31" s="52">
        <f t="shared" si="12"/>
        <v>0.28475317944223449</v>
      </c>
      <c r="N31" s="27">
        <f t="shared" ref="N31:N32" si="16">(H31/B31)*10</f>
        <v>1.3446805263514889</v>
      </c>
      <c r="O31" s="152">
        <f t="shared" ref="O31:O32" si="17">(I31/C31)*10</f>
        <v>1.8139071137976166</v>
      </c>
      <c r="P31" s="52">
        <f t="shared" ref="P31:P32" si="18">(O31-N31)/N31</f>
        <v>0.3489502363206497</v>
      </c>
    </row>
    <row r="32" spans="1:16" ht="20.100000000000001" customHeight="1" thickBot="1" x14ac:dyDescent="0.3">
      <c r="A32" s="8" t="s">
        <v>17</v>
      </c>
      <c r="B32" s="19">
        <f>B33-SUM(B7:B31)</f>
        <v>18030.440000000148</v>
      </c>
      <c r="C32" s="140">
        <f>C33-SUM(C7:C31)</f>
        <v>14892.279999999999</v>
      </c>
      <c r="D32" s="247">
        <f t="shared" si="2"/>
        <v>6.8081079830953614E-2</v>
      </c>
      <c r="E32" s="215">
        <f t="shared" si="3"/>
        <v>5.8220163470012888E-2</v>
      </c>
      <c r="F32" s="52">
        <f t="shared" si="4"/>
        <v>-0.17404788790512729</v>
      </c>
      <c r="H32" s="19">
        <f>H33-SUM(H7:H31)</f>
        <v>3682.7780000000021</v>
      </c>
      <c r="I32" s="140">
        <f>I33-SUM(I7:I31)</f>
        <v>2938.7020000000048</v>
      </c>
      <c r="J32" s="247">
        <f t="shared" si="5"/>
        <v>0.10606676854835989</v>
      </c>
      <c r="K32" s="215">
        <f t="shared" si="6"/>
        <v>8.4143746409068618E-2</v>
      </c>
      <c r="L32" s="52">
        <f t="shared" si="12"/>
        <v>-0.20204204543417956</v>
      </c>
      <c r="N32" s="27">
        <f t="shared" si="16"/>
        <v>2.0425336264672254</v>
      </c>
      <c r="O32" s="152">
        <f t="shared" si="17"/>
        <v>1.9733056321798979</v>
      </c>
      <c r="P32" s="52">
        <f t="shared" si="18"/>
        <v>-3.3893196856232197E-2</v>
      </c>
    </row>
    <row r="33" spans="1:16" ht="26.25" customHeight="1" thickBot="1" x14ac:dyDescent="0.3">
      <c r="A33" s="12" t="s">
        <v>18</v>
      </c>
      <c r="B33" s="17">
        <v>264837.75000000017</v>
      </c>
      <c r="C33" s="145">
        <v>255792.47999999995</v>
      </c>
      <c r="D33" s="243">
        <f>SUM(D7:D32)</f>
        <v>1</v>
      </c>
      <c r="E33" s="244">
        <f>SUM(E7:E32)</f>
        <v>1</v>
      </c>
      <c r="F33" s="57">
        <f t="shared" si="4"/>
        <v>-3.4154005612871338E-2</v>
      </c>
      <c r="G33" s="1"/>
      <c r="H33" s="17">
        <v>34721.317999999999</v>
      </c>
      <c r="I33" s="145">
        <v>34924.782000000007</v>
      </c>
      <c r="J33" s="243">
        <f>SUM(J7:J32)</f>
        <v>1.0000000000000002</v>
      </c>
      <c r="K33" s="244">
        <f>SUM(K7:K32)</f>
        <v>1</v>
      </c>
      <c r="L33" s="57">
        <f t="shared" si="7"/>
        <v>5.8599158015835463E-3</v>
      </c>
      <c r="N33" s="29">
        <f t="shared" si="0"/>
        <v>1.3110411185716528</v>
      </c>
      <c r="O33" s="146">
        <f t="shared" si="1"/>
        <v>1.3653560886543659</v>
      </c>
      <c r="P33" s="57">
        <f t="shared" si="8"/>
        <v>4.1428883742325222E-2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L5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28625.879999999997</v>
      </c>
      <c r="C39" s="147">
        <v>18753.52</v>
      </c>
      <c r="D39" s="247">
        <f t="shared" ref="D39:D61" si="19">B39/$B$62</f>
        <v>0.3100559675788368</v>
      </c>
      <c r="E39" s="246">
        <f t="shared" ref="E39:E61" si="20">C39/$C$62</f>
        <v>0.24258385714065814</v>
      </c>
      <c r="F39" s="52">
        <f>(C39-B39)/B39</f>
        <v>-0.34487533658353903</v>
      </c>
      <c r="H39" s="39">
        <v>3584.0069999999996</v>
      </c>
      <c r="I39" s="147">
        <v>2812.4009999999998</v>
      </c>
      <c r="J39" s="247">
        <f t="shared" ref="J39:J61" si="21">H39/$H$62</f>
        <v>0.27914181505847202</v>
      </c>
      <c r="K39" s="246">
        <f t="shared" ref="K39:K61" si="22">I39/$I$62</f>
        <v>0.24524959875753274</v>
      </c>
      <c r="L39" s="52">
        <f>(I39-H39)/H39</f>
        <v>-0.21529143218749289</v>
      </c>
      <c r="N39" s="27">
        <f t="shared" ref="N39:N62" si="23">(H39/B39)*10</f>
        <v>1.2520163572263978</v>
      </c>
      <c r="O39" s="151">
        <f t="shared" ref="O39:O62" si="24">(I39/C39)*10</f>
        <v>1.4996656627662432</v>
      </c>
      <c r="P39" s="61">
        <f t="shared" si="8"/>
        <v>0.19780037545872403</v>
      </c>
    </row>
    <row r="40" spans="1:16" ht="20.100000000000001" customHeight="1" x14ac:dyDescent="0.25">
      <c r="A40" s="38" t="s">
        <v>168</v>
      </c>
      <c r="B40" s="19">
        <v>12546.619999999999</v>
      </c>
      <c r="C40" s="140">
        <v>13147.389999999996</v>
      </c>
      <c r="D40" s="247">
        <f t="shared" si="19"/>
        <v>0.13589641275461173</v>
      </c>
      <c r="E40" s="215">
        <f t="shared" si="20"/>
        <v>0.17006645032679285</v>
      </c>
      <c r="F40" s="52">
        <f t="shared" ref="F40:F62" si="25">(C40-B40)/B40</f>
        <v>4.788301550537092E-2</v>
      </c>
      <c r="H40" s="19">
        <v>1147.8059999999996</v>
      </c>
      <c r="I40" s="140">
        <v>1492.7220000000002</v>
      </c>
      <c r="J40" s="247">
        <f t="shared" si="21"/>
        <v>8.9397328234851234E-2</v>
      </c>
      <c r="K40" s="215">
        <f t="shared" si="22"/>
        <v>0.13016972741673105</v>
      </c>
      <c r="L40" s="52">
        <f t="shared" ref="L40:L62" si="26">(I40-H40)/H40</f>
        <v>0.30050025875452885</v>
      </c>
      <c r="N40" s="27">
        <f t="shared" si="23"/>
        <v>0.91483283944201677</v>
      </c>
      <c r="O40" s="152">
        <f t="shared" si="24"/>
        <v>1.1353751581112301</v>
      </c>
      <c r="P40" s="52">
        <f t="shared" si="8"/>
        <v>0.24107389805084889</v>
      </c>
    </row>
    <row r="41" spans="1:16" ht="20.100000000000001" customHeight="1" x14ac:dyDescent="0.25">
      <c r="A41" s="38" t="s">
        <v>184</v>
      </c>
      <c r="B41" s="19">
        <v>4797.9100000000008</v>
      </c>
      <c r="C41" s="140">
        <v>3629.58</v>
      </c>
      <c r="D41" s="247">
        <f t="shared" si="19"/>
        <v>5.1967681950954074E-2</v>
      </c>
      <c r="E41" s="215">
        <f t="shared" si="20"/>
        <v>4.6949986786512077E-2</v>
      </c>
      <c r="F41" s="52">
        <f t="shared" si="25"/>
        <v>-0.24350811082325444</v>
      </c>
      <c r="H41" s="19">
        <v>1316.9689999999998</v>
      </c>
      <c r="I41" s="140">
        <v>1048.846</v>
      </c>
      <c r="J41" s="247">
        <f t="shared" si="21"/>
        <v>0.10257265597855719</v>
      </c>
      <c r="K41" s="215">
        <f t="shared" si="22"/>
        <v>9.1462441045371268E-2</v>
      </c>
      <c r="L41" s="52">
        <f t="shared" si="26"/>
        <v>-0.20359097290824602</v>
      </c>
      <c r="N41" s="27">
        <f t="shared" si="23"/>
        <v>2.7448805834206969</v>
      </c>
      <c r="O41" s="152">
        <f t="shared" si="24"/>
        <v>2.8897172675626379</v>
      </c>
      <c r="P41" s="52">
        <f t="shared" si="8"/>
        <v>5.2766114860065855E-2</v>
      </c>
    </row>
    <row r="42" spans="1:16" ht="20.100000000000001" customHeight="1" x14ac:dyDescent="0.25">
      <c r="A42" s="38" t="s">
        <v>172</v>
      </c>
      <c r="B42" s="19">
        <v>6061.32</v>
      </c>
      <c r="C42" s="140">
        <v>6948.2300000000014</v>
      </c>
      <c r="D42" s="247">
        <f t="shared" si="19"/>
        <v>6.5652075583526343E-2</v>
      </c>
      <c r="E42" s="215">
        <f t="shared" si="20"/>
        <v>8.9877976705196441E-2</v>
      </c>
      <c r="F42" s="52">
        <f t="shared" si="25"/>
        <v>0.14632291316082993</v>
      </c>
      <c r="H42" s="19">
        <v>822.52900000000011</v>
      </c>
      <c r="I42" s="140">
        <v>963.70400000000006</v>
      </c>
      <c r="J42" s="247">
        <f t="shared" si="21"/>
        <v>6.4062999318424879E-2</v>
      </c>
      <c r="K42" s="215">
        <f t="shared" si="22"/>
        <v>8.4037809445036235E-2</v>
      </c>
      <c r="L42" s="52">
        <f t="shared" si="26"/>
        <v>0.171635285807552</v>
      </c>
      <c r="N42" s="27">
        <f t="shared" si="23"/>
        <v>1.3570129938693223</v>
      </c>
      <c r="O42" s="152">
        <f t="shared" si="24"/>
        <v>1.3869776907212339</v>
      </c>
      <c r="P42" s="52">
        <f t="shared" si="8"/>
        <v>2.20813632494938E-2</v>
      </c>
    </row>
    <row r="43" spans="1:16" ht="20.100000000000001" customHeight="1" x14ac:dyDescent="0.25">
      <c r="A43" s="38" t="s">
        <v>174</v>
      </c>
      <c r="B43" s="19">
        <v>11183.759999999998</v>
      </c>
      <c r="C43" s="140">
        <v>7842.6900000000005</v>
      </c>
      <c r="D43" s="247">
        <f t="shared" si="19"/>
        <v>0.12113484469191835</v>
      </c>
      <c r="E43" s="215">
        <f t="shared" si="20"/>
        <v>0.10144815429628509</v>
      </c>
      <c r="F43" s="52">
        <f t="shared" si="25"/>
        <v>-0.29874299877679766</v>
      </c>
      <c r="H43" s="19">
        <v>1014.1369999999998</v>
      </c>
      <c r="I43" s="140">
        <v>890.52200000000005</v>
      </c>
      <c r="J43" s="247">
        <f t="shared" si="21"/>
        <v>7.8986464841713094E-2</v>
      </c>
      <c r="K43" s="215">
        <f t="shared" si="22"/>
        <v>7.7656124850174493E-2</v>
      </c>
      <c r="L43" s="52">
        <f t="shared" si="26"/>
        <v>-0.12189181540561068</v>
      </c>
      <c r="N43" s="27">
        <f t="shared" si="23"/>
        <v>0.90679431604397798</v>
      </c>
      <c r="O43" s="152">
        <f t="shared" si="24"/>
        <v>1.135480300764151</v>
      </c>
      <c r="P43" s="52">
        <f t="shared" si="8"/>
        <v>0.25219168302449096</v>
      </c>
    </row>
    <row r="44" spans="1:16" ht="20.100000000000001" customHeight="1" x14ac:dyDescent="0.25">
      <c r="A44" s="38" t="s">
        <v>173</v>
      </c>
      <c r="B44" s="19">
        <v>5999.2900000000009</v>
      </c>
      <c r="C44" s="140">
        <v>4745.24</v>
      </c>
      <c r="D44" s="247">
        <f t="shared" si="19"/>
        <v>6.4980209018414115E-2</v>
      </c>
      <c r="E44" s="215">
        <f t="shared" si="20"/>
        <v>6.138146983916281E-2</v>
      </c>
      <c r="F44" s="52">
        <f t="shared" si="25"/>
        <v>-0.20903306891315487</v>
      </c>
      <c r="H44" s="19">
        <v>1028.6870000000001</v>
      </c>
      <c r="I44" s="140">
        <v>810.30100000000016</v>
      </c>
      <c r="J44" s="247">
        <f t="shared" si="21"/>
        <v>8.011969739653256E-2</v>
      </c>
      <c r="K44" s="215">
        <f t="shared" si="22"/>
        <v>7.0660618853011212E-2</v>
      </c>
      <c r="L44" s="52">
        <f t="shared" si="26"/>
        <v>-0.2122958684225619</v>
      </c>
      <c r="N44" s="27">
        <f t="shared" si="23"/>
        <v>1.7146812372797449</v>
      </c>
      <c r="O44" s="152">
        <f t="shared" si="24"/>
        <v>1.7076080451146838</v>
      </c>
      <c r="P44" s="52">
        <f t="shared" si="8"/>
        <v>-4.1250770179781888E-3</v>
      </c>
    </row>
    <row r="45" spans="1:16" ht="20.100000000000001" customHeight="1" x14ac:dyDescent="0.25">
      <c r="A45" s="38" t="s">
        <v>176</v>
      </c>
      <c r="B45" s="19">
        <v>5726.9900000000007</v>
      </c>
      <c r="C45" s="140">
        <v>6160.3300000000017</v>
      </c>
      <c r="D45" s="247">
        <f t="shared" si="19"/>
        <v>6.2030841523974908E-2</v>
      </c>
      <c r="E45" s="215">
        <f t="shared" si="20"/>
        <v>7.9686192920545643E-2</v>
      </c>
      <c r="F45" s="52">
        <f t="shared" si="25"/>
        <v>7.5666274954208232E-2</v>
      </c>
      <c r="H45" s="19">
        <v>709.57799999999997</v>
      </c>
      <c r="I45" s="140">
        <v>787.09799999999984</v>
      </c>
      <c r="J45" s="247">
        <f t="shared" si="21"/>
        <v>5.5265765620870856E-2</v>
      </c>
      <c r="K45" s="215">
        <f t="shared" si="22"/>
        <v>6.8637249340636877E-2</v>
      </c>
      <c r="L45" s="52">
        <f t="shared" si="26"/>
        <v>0.10924803192883639</v>
      </c>
      <c r="N45" s="27">
        <f t="shared" si="23"/>
        <v>1.2390068779585783</v>
      </c>
      <c r="O45" s="152">
        <f t="shared" si="24"/>
        <v>1.2776880459326037</v>
      </c>
      <c r="P45" s="52">
        <f t="shared" si="8"/>
        <v>3.1219494146600277E-2</v>
      </c>
    </row>
    <row r="46" spans="1:16" ht="20.100000000000001" customHeight="1" x14ac:dyDescent="0.25">
      <c r="A46" s="38" t="s">
        <v>171</v>
      </c>
      <c r="B46" s="19">
        <v>6832.21</v>
      </c>
      <c r="C46" s="140">
        <v>3789.08</v>
      </c>
      <c r="D46" s="247">
        <f t="shared" si="19"/>
        <v>7.4001829192737636E-2</v>
      </c>
      <c r="E46" s="215">
        <f t="shared" si="20"/>
        <v>4.9013179467882563E-2</v>
      </c>
      <c r="F46" s="52">
        <f t="shared" si="25"/>
        <v>-0.4454093185074815</v>
      </c>
      <c r="H46" s="19">
        <v>1356.1689999999999</v>
      </c>
      <c r="I46" s="140">
        <v>761.24599999999998</v>
      </c>
      <c r="J46" s="247">
        <f t="shared" si="21"/>
        <v>0.10562576361765838</v>
      </c>
      <c r="K46" s="215">
        <f t="shared" si="22"/>
        <v>6.6382879274960005E-2</v>
      </c>
      <c r="L46" s="52">
        <f t="shared" si="26"/>
        <v>-0.43867910267820598</v>
      </c>
      <c r="N46" s="27">
        <f t="shared" si="23"/>
        <v>1.984963869670282</v>
      </c>
      <c r="O46" s="152">
        <f t="shared" si="24"/>
        <v>2.0090523293253244</v>
      </c>
      <c r="P46" s="52">
        <f t="shared" si="8"/>
        <v>1.2135465044531838E-2</v>
      </c>
    </row>
    <row r="47" spans="1:16" ht="20.100000000000001" customHeight="1" x14ac:dyDescent="0.25">
      <c r="A47" s="38" t="s">
        <v>169</v>
      </c>
      <c r="B47" s="19">
        <v>2890.4500000000003</v>
      </c>
      <c r="C47" s="140">
        <v>6444.5100000000011</v>
      </c>
      <c r="D47" s="247">
        <f t="shared" si="19"/>
        <v>3.1307378899382267E-2</v>
      </c>
      <c r="E47" s="215">
        <f t="shared" si="20"/>
        <v>8.336216844525951E-2</v>
      </c>
      <c r="F47" s="52">
        <f t="shared" si="25"/>
        <v>1.2295870885156293</v>
      </c>
      <c r="H47" s="19">
        <v>385.92099999999999</v>
      </c>
      <c r="I47" s="140">
        <v>696.79099999999994</v>
      </c>
      <c r="J47" s="247">
        <f t="shared" si="21"/>
        <v>3.0057611050754253E-2</v>
      </c>
      <c r="K47" s="215">
        <f t="shared" si="22"/>
        <v>6.0762214622971614E-2</v>
      </c>
      <c r="L47" s="52">
        <f t="shared" si="26"/>
        <v>0.80552755615786642</v>
      </c>
      <c r="N47" s="27">
        <f t="shared" si="23"/>
        <v>1.3351588852946772</v>
      </c>
      <c r="O47" s="152">
        <f t="shared" si="24"/>
        <v>1.0812164152123276</v>
      </c>
      <c r="P47" s="52">
        <f t="shared" si="8"/>
        <v>-0.19019644244535214</v>
      </c>
    </row>
    <row r="48" spans="1:16" ht="20.100000000000001" customHeight="1" x14ac:dyDescent="0.25">
      <c r="A48" s="38" t="s">
        <v>175</v>
      </c>
      <c r="B48" s="19">
        <v>2028.29</v>
      </c>
      <c r="C48" s="140">
        <v>2612.87</v>
      </c>
      <c r="D48" s="247">
        <f t="shared" si="19"/>
        <v>2.1969051029364996E-2</v>
      </c>
      <c r="E48" s="215">
        <f t="shared" si="20"/>
        <v>3.37984593189498E-2</v>
      </c>
      <c r="F48" s="52">
        <f t="shared" si="25"/>
        <v>0.2882132239472659</v>
      </c>
      <c r="H48" s="19">
        <v>397.06599999999997</v>
      </c>
      <c r="I48" s="140">
        <v>418.13299999999998</v>
      </c>
      <c r="J48" s="247">
        <f t="shared" si="21"/>
        <v>3.0925643822126259E-2</v>
      </c>
      <c r="K48" s="215">
        <f t="shared" si="22"/>
        <v>3.6462421424712704E-2</v>
      </c>
      <c r="L48" s="52">
        <f t="shared" si="26"/>
        <v>5.3056670679433669E-2</v>
      </c>
      <c r="N48" s="27">
        <f t="shared" si="23"/>
        <v>1.957639193606437</v>
      </c>
      <c r="O48" s="152">
        <f t="shared" si="24"/>
        <v>1.6002824480360676</v>
      </c>
      <c r="P48" s="52">
        <f t="shared" si="8"/>
        <v>-0.18254474406595494</v>
      </c>
    </row>
    <row r="49" spans="1:16" ht="20.100000000000001" customHeight="1" x14ac:dyDescent="0.25">
      <c r="A49" s="38" t="s">
        <v>192</v>
      </c>
      <c r="B49" s="19">
        <v>1282.82</v>
      </c>
      <c r="C49" s="140">
        <v>855.36</v>
      </c>
      <c r="D49" s="247">
        <f t="shared" si="19"/>
        <v>1.389462948665625E-2</v>
      </c>
      <c r="E49" s="215">
        <f t="shared" si="20"/>
        <v>1.1064404338163362E-2</v>
      </c>
      <c r="F49" s="52">
        <f>(C49-B49)/B49</f>
        <v>-0.3332190018864688</v>
      </c>
      <c r="H49" s="19">
        <v>363.19799999999998</v>
      </c>
      <c r="I49" s="140">
        <v>257.06400000000002</v>
      </c>
      <c r="J49" s="247">
        <f t="shared" si="21"/>
        <v>2.8287821130262004E-2</v>
      </c>
      <c r="K49" s="215">
        <f t="shared" si="22"/>
        <v>2.2416733195232973E-2</v>
      </c>
      <c r="L49" s="52">
        <f t="shared" si="26"/>
        <v>-0.29222077214081565</v>
      </c>
      <c r="N49" s="27">
        <f t="shared" si="23"/>
        <v>2.8312467844280569</v>
      </c>
      <c r="O49" s="152">
        <f t="shared" si="24"/>
        <v>3.0053310886644224</v>
      </c>
      <c r="P49" s="52">
        <f t="shared" si="8"/>
        <v>6.1486799806302478E-2</v>
      </c>
    </row>
    <row r="50" spans="1:16" ht="20.100000000000001" customHeight="1" x14ac:dyDescent="0.25">
      <c r="A50" s="38" t="s">
        <v>187</v>
      </c>
      <c r="B50" s="19">
        <v>364.36999999999995</v>
      </c>
      <c r="C50" s="140">
        <v>428.66999999999996</v>
      </c>
      <c r="D50" s="247">
        <f t="shared" si="19"/>
        <v>3.9466068084789271E-3</v>
      </c>
      <c r="E50" s="215">
        <f t="shared" si="20"/>
        <v>5.5450081926212208E-3</v>
      </c>
      <c r="F50" s="52">
        <f t="shared" ref="F50:F53" si="27">(C50-B50)/B50</f>
        <v>0.17646897384526722</v>
      </c>
      <c r="H50" s="19">
        <v>86.542000000000002</v>
      </c>
      <c r="I50" s="140">
        <v>115.41099999999999</v>
      </c>
      <c r="J50" s="247">
        <f t="shared" si="21"/>
        <v>6.7403581965075092E-3</v>
      </c>
      <c r="K50" s="215">
        <f t="shared" si="22"/>
        <v>1.0064176994036628E-2</v>
      </c>
      <c r="L50" s="52">
        <f t="shared" si="26"/>
        <v>0.33358369346675587</v>
      </c>
      <c r="N50" s="27">
        <f t="shared" ref="N50" si="28">(H50/B50)*10</f>
        <v>2.3751132091006397</v>
      </c>
      <c r="O50" s="152">
        <f t="shared" ref="O50" si="29">(I50/C50)*10</f>
        <v>2.6923041033895538</v>
      </c>
      <c r="P50" s="52">
        <f t="shared" ref="P50" si="30">(O50-N50)/N50</f>
        <v>0.13354769493662225</v>
      </c>
    </row>
    <row r="51" spans="1:16" ht="20.100000000000001" customHeight="1" x14ac:dyDescent="0.25">
      <c r="A51" s="38" t="s">
        <v>194</v>
      </c>
      <c r="B51" s="19">
        <v>388.23</v>
      </c>
      <c r="C51" s="140">
        <v>457.24000000000007</v>
      </c>
      <c r="D51" s="247">
        <f t="shared" si="19"/>
        <v>4.2050420211756567E-3</v>
      </c>
      <c r="E51" s="215">
        <f t="shared" si="20"/>
        <v>5.9145719224441354E-3</v>
      </c>
      <c r="F51" s="52">
        <f t="shared" si="27"/>
        <v>0.1777554542410428</v>
      </c>
      <c r="H51" s="19">
        <v>82.090999999999994</v>
      </c>
      <c r="I51" s="140">
        <v>114.08400000000002</v>
      </c>
      <c r="J51" s="247">
        <f t="shared" si="21"/>
        <v>6.3936902857514031E-3</v>
      </c>
      <c r="K51" s="215">
        <f t="shared" si="22"/>
        <v>9.9484587100681487E-3</v>
      </c>
      <c r="L51" s="52">
        <f t="shared" si="26"/>
        <v>0.38972603574082454</v>
      </c>
      <c r="N51" s="27">
        <f t="shared" ref="N51:N52" si="31">(H51/B51)*10</f>
        <v>2.1144939855240446</v>
      </c>
      <c r="O51" s="152">
        <f t="shared" ref="O51:O52" si="32">(I51/C51)*10</f>
        <v>2.4950573003236811</v>
      </c>
      <c r="P51" s="52">
        <f t="shared" ref="P51:P52" si="33">(O51-N51)/N51</f>
        <v>0.17997843332967431</v>
      </c>
    </row>
    <row r="52" spans="1:16" ht="20.100000000000001" customHeight="1" x14ac:dyDescent="0.25">
      <c r="A52" s="38" t="s">
        <v>178</v>
      </c>
      <c r="B52" s="19">
        <v>743.59999999999991</v>
      </c>
      <c r="C52" s="140">
        <v>313.04000000000002</v>
      </c>
      <c r="D52" s="247">
        <f t="shared" si="19"/>
        <v>8.0541669807748448E-3</v>
      </c>
      <c r="E52" s="215">
        <f t="shared" si="20"/>
        <v>4.0492905139574665E-3</v>
      </c>
      <c r="F52" s="52">
        <f t="shared" si="27"/>
        <v>-0.57902097902097893</v>
      </c>
      <c r="H52" s="19">
        <v>94.98899999999999</v>
      </c>
      <c r="I52" s="140">
        <v>66.329000000000008</v>
      </c>
      <c r="J52" s="247">
        <f t="shared" si="21"/>
        <v>7.3982561614944391E-3</v>
      </c>
      <c r="K52" s="215">
        <f t="shared" si="22"/>
        <v>5.7840829369596985E-3</v>
      </c>
      <c r="L52" s="52">
        <f t="shared" si="26"/>
        <v>-0.30171914642748093</v>
      </c>
      <c r="N52" s="27">
        <f t="shared" si="31"/>
        <v>1.27742065626681</v>
      </c>
      <c r="O52" s="152">
        <f t="shared" si="32"/>
        <v>2.1188665985177617</v>
      </c>
      <c r="P52" s="52">
        <f t="shared" si="33"/>
        <v>0.65870701097791085</v>
      </c>
    </row>
    <row r="53" spans="1:16" ht="20.100000000000001" customHeight="1" x14ac:dyDescent="0.25">
      <c r="A53" s="38" t="s">
        <v>189</v>
      </c>
      <c r="B53" s="19">
        <v>1897.1</v>
      </c>
      <c r="C53" s="140">
        <v>380.15</v>
      </c>
      <c r="D53" s="247">
        <f t="shared" si="19"/>
        <v>2.0548090612194675E-2</v>
      </c>
      <c r="E53" s="215">
        <f t="shared" si="20"/>
        <v>4.9173836854105885E-3</v>
      </c>
      <c r="F53" s="52">
        <f t="shared" si="27"/>
        <v>-0.79961520215065096</v>
      </c>
      <c r="H53" s="19">
        <v>222.69800000000001</v>
      </c>
      <c r="I53" s="140">
        <v>61.082999999999998</v>
      </c>
      <c r="J53" s="247">
        <f t="shared" si="21"/>
        <v>1.7344922576850885E-2</v>
      </c>
      <c r="K53" s="215">
        <f t="shared" si="22"/>
        <v>5.3266163825522652E-3</v>
      </c>
      <c r="L53" s="52">
        <f t="shared" si="26"/>
        <v>-0.72571374686795576</v>
      </c>
      <c r="N53" s="27">
        <f t="shared" ref="N53" si="34">(H53/B53)*10</f>
        <v>1.173886458278425</v>
      </c>
      <c r="O53" s="152">
        <f t="shared" ref="O53" si="35">(I53/C53)*10</f>
        <v>1.6068131000920691</v>
      </c>
      <c r="P53" s="52">
        <f t="shared" ref="P53" si="36">(O53-N53)/N53</f>
        <v>0.36879771357832775</v>
      </c>
    </row>
    <row r="54" spans="1:16" ht="20.100000000000001" customHeight="1" x14ac:dyDescent="0.25">
      <c r="A54" s="38" t="s">
        <v>188</v>
      </c>
      <c r="B54" s="19">
        <v>128.5</v>
      </c>
      <c r="C54" s="140">
        <v>295.14</v>
      </c>
      <c r="D54" s="247">
        <f t="shared" si="19"/>
        <v>1.3918241756718231E-3</v>
      </c>
      <c r="E54" s="215">
        <f t="shared" si="20"/>
        <v>3.8177472600607163E-3</v>
      </c>
      <c r="F54" s="52">
        <f t="shared" ref="F54" si="37">(C54-B54)/B54</f>
        <v>1.2968093385214006</v>
      </c>
      <c r="H54" s="19">
        <v>23.713000000000001</v>
      </c>
      <c r="I54" s="140">
        <v>57.230000000000004</v>
      </c>
      <c r="J54" s="247">
        <f t="shared" si="21"/>
        <v>1.8468964654593442E-3</v>
      </c>
      <c r="K54" s="215">
        <f t="shared" si="22"/>
        <v>4.9906235052873333E-3</v>
      </c>
      <c r="L54" s="52">
        <f t="shared" si="26"/>
        <v>1.4134441023910935</v>
      </c>
      <c r="N54" s="27">
        <f t="shared" si="23"/>
        <v>1.8453696498054475</v>
      </c>
      <c r="O54" s="152">
        <f t="shared" si="24"/>
        <v>1.9390797587585553</v>
      </c>
      <c r="P54" s="52">
        <f t="shared" ref="P54" si="38">(O54-N54)/N54</f>
        <v>5.0781212838840954E-2</v>
      </c>
    </row>
    <row r="55" spans="1:16" ht="20.100000000000001" customHeight="1" x14ac:dyDescent="0.25">
      <c r="A55" s="38" t="s">
        <v>190</v>
      </c>
      <c r="B55" s="19">
        <v>127.35999999999999</v>
      </c>
      <c r="C55" s="140">
        <v>113.50999999999999</v>
      </c>
      <c r="D55" s="247">
        <f t="shared" si="19"/>
        <v>1.3794764748137228E-3</v>
      </c>
      <c r="E55" s="215">
        <f t="shared" si="20"/>
        <v>1.4682946787608995E-3</v>
      </c>
      <c r="F55" s="52">
        <f t="shared" ref="F55:F56" si="39">(C55-B55)/B55</f>
        <v>-0.10874685929648238</v>
      </c>
      <c r="H55" s="19">
        <v>31.581</v>
      </c>
      <c r="I55" s="140">
        <v>36.042000000000002</v>
      </c>
      <c r="J55" s="247">
        <f t="shared" si="21"/>
        <v>2.4596987844503668E-3</v>
      </c>
      <c r="K55" s="215">
        <f t="shared" si="22"/>
        <v>3.1429678905742801E-3</v>
      </c>
      <c r="L55" s="52">
        <f t="shared" ref="L55:L56" si="40">(I55-H55)/H55</f>
        <v>0.1412558183718059</v>
      </c>
      <c r="N55" s="27">
        <f t="shared" si="23"/>
        <v>2.4796639447236184</v>
      </c>
      <c r="O55" s="152">
        <f t="shared" si="24"/>
        <v>3.1752268522597134</v>
      </c>
      <c r="P55" s="52">
        <f t="shared" ref="P55:P56" si="41">(O55-N55)/N55</f>
        <v>0.28050692474524885</v>
      </c>
    </row>
    <row r="56" spans="1:16" ht="20.100000000000001" customHeight="1" x14ac:dyDescent="0.25">
      <c r="A56" s="38" t="s">
        <v>185</v>
      </c>
      <c r="B56" s="19">
        <v>247.82</v>
      </c>
      <c r="C56" s="140">
        <v>182.25</v>
      </c>
      <c r="D56" s="247">
        <f t="shared" si="19"/>
        <v>2.6842168654863129E-3</v>
      </c>
      <c r="E56" s="215">
        <f t="shared" si="20"/>
        <v>2.3574725152336706E-3</v>
      </c>
      <c r="F56" s="52">
        <f t="shared" si="39"/>
        <v>-0.26458720038737793</v>
      </c>
      <c r="H56" s="19">
        <v>53.679000000000002</v>
      </c>
      <c r="I56" s="140">
        <v>17.350000000000001</v>
      </c>
      <c r="J56" s="247">
        <f t="shared" si="21"/>
        <v>4.180810330594701E-3</v>
      </c>
      <c r="K56" s="215">
        <f t="shared" si="22"/>
        <v>1.5129707813513057E-3</v>
      </c>
      <c r="L56" s="52">
        <f t="shared" si="40"/>
        <v>-0.67678235436576684</v>
      </c>
      <c r="N56" s="27">
        <f t="shared" si="23"/>
        <v>2.1660479380195303</v>
      </c>
      <c r="O56" s="152">
        <f t="shared" si="24"/>
        <v>0.95198902606310021</v>
      </c>
      <c r="P56" s="52">
        <f t="shared" si="41"/>
        <v>-0.56049494133840516</v>
      </c>
    </row>
    <row r="57" spans="1:16" ht="20.100000000000001" customHeight="1" x14ac:dyDescent="0.25">
      <c r="A57" s="38" t="s">
        <v>196</v>
      </c>
      <c r="B57" s="19">
        <v>65.250000000000014</v>
      </c>
      <c r="C57" s="140">
        <v>49.41</v>
      </c>
      <c r="D57" s="247">
        <f t="shared" si="19"/>
        <v>7.0674340437810491E-4</v>
      </c>
      <c r="E57" s="215">
        <f t="shared" si="20"/>
        <v>6.3913699301890625E-4</v>
      </c>
      <c r="F57" s="52">
        <f t="shared" si="25"/>
        <v>-0.2427586206896554</v>
      </c>
      <c r="H57" s="19">
        <v>23.070999999999998</v>
      </c>
      <c r="I57" s="140">
        <v>16.579999999999998</v>
      </c>
      <c r="J57" s="247">
        <f t="shared" si="21"/>
        <v>1.7968940393291667E-3</v>
      </c>
      <c r="K57" s="215">
        <f t="shared" si="22"/>
        <v>1.4458245276544465E-3</v>
      </c>
      <c r="L57" s="52">
        <f t="shared" si="26"/>
        <v>-0.28134887954575011</v>
      </c>
      <c r="N57" s="27">
        <f t="shared" si="23"/>
        <v>3.5357854406130258</v>
      </c>
      <c r="O57" s="152">
        <f t="shared" si="24"/>
        <v>3.3555960331916612</v>
      </c>
      <c r="P57" s="52">
        <f t="shared" si="8"/>
        <v>-5.0961635101400206E-2</v>
      </c>
    </row>
    <row r="58" spans="1:16" ht="20.100000000000001" customHeight="1" x14ac:dyDescent="0.25">
      <c r="A58" s="38" t="s">
        <v>191</v>
      </c>
      <c r="B58" s="19">
        <v>52.78</v>
      </c>
      <c r="C58" s="140">
        <v>48.92</v>
      </c>
      <c r="D58" s="247">
        <f t="shared" si="19"/>
        <v>5.7167688709695592E-4</v>
      </c>
      <c r="E58" s="215">
        <f t="shared" si="20"/>
        <v>6.327986581356991E-4</v>
      </c>
      <c r="F58" s="52">
        <f t="shared" si="25"/>
        <v>-7.3133762788935186E-2</v>
      </c>
      <c r="H58" s="19">
        <v>17.762999999999998</v>
      </c>
      <c r="I58" s="140">
        <v>14.663</v>
      </c>
      <c r="J58" s="247">
        <f t="shared" si="21"/>
        <v>1.3834783416672007E-3</v>
      </c>
      <c r="K58" s="215">
        <f t="shared" si="22"/>
        <v>1.2786565168273311E-3</v>
      </c>
      <c r="L58" s="52">
        <f t="shared" si="26"/>
        <v>-0.17452006980802781</v>
      </c>
      <c r="N58" s="27">
        <f t="shared" ref="N58" si="42">(H58/B58)*10</f>
        <v>3.3654793482379688</v>
      </c>
      <c r="O58" s="152">
        <f t="shared" ref="O58" si="43">(I58/C58)*10</f>
        <v>2.9973426001635324</v>
      </c>
      <c r="P58" s="52">
        <f t="shared" ref="P58" si="44">(O58-N58)/N58</f>
        <v>-0.10938612601119606</v>
      </c>
    </row>
    <row r="59" spans="1:16" ht="20.100000000000001" customHeight="1" x14ac:dyDescent="0.25">
      <c r="A59" s="38" t="s">
        <v>193</v>
      </c>
      <c r="B59" s="19">
        <v>139.19999999999999</v>
      </c>
      <c r="C59" s="140">
        <v>62.12</v>
      </c>
      <c r="D59" s="247">
        <f t="shared" si="19"/>
        <v>1.50771926267329E-3</v>
      </c>
      <c r="E59" s="215">
        <f t="shared" si="20"/>
        <v>8.0354563866291142E-4</v>
      </c>
      <c r="F59" s="52">
        <f>(C59-B59)/B59</f>
        <v>-0.55373563218390798</v>
      </c>
      <c r="H59" s="19">
        <v>25.905000000000001</v>
      </c>
      <c r="I59" s="140">
        <v>12.35</v>
      </c>
      <c r="J59" s="247">
        <f t="shared" si="21"/>
        <v>2.017621259972349E-3</v>
      </c>
      <c r="K59" s="215">
        <f t="shared" si="22"/>
        <v>1.0769561469561166E-3</v>
      </c>
      <c r="L59" s="52">
        <f t="shared" si="26"/>
        <v>-0.52325805828990546</v>
      </c>
      <c r="N59" s="27">
        <f t="shared" si="23"/>
        <v>1.860991379310345</v>
      </c>
      <c r="O59" s="152">
        <f t="shared" si="24"/>
        <v>1.9880875724404379</v>
      </c>
      <c r="P59" s="52">
        <f>(O59-N59)/N59</f>
        <v>6.8294885480443657E-2</v>
      </c>
    </row>
    <row r="60" spans="1:16" ht="20.100000000000001" customHeight="1" x14ac:dyDescent="0.25">
      <c r="A60" s="38" t="s">
        <v>221</v>
      </c>
      <c r="B60" s="19">
        <v>45.36</v>
      </c>
      <c r="C60" s="140">
        <v>22.68</v>
      </c>
      <c r="D60" s="247">
        <f t="shared" si="19"/>
        <v>4.9130851835388247E-4</v>
      </c>
      <c r="E60" s="215">
        <f t="shared" si="20"/>
        <v>2.9337435745130125E-4</v>
      </c>
      <c r="F60" s="52">
        <f>(C60-B60)/B60</f>
        <v>-0.5</v>
      </c>
      <c r="H60" s="19">
        <v>13.183</v>
      </c>
      <c r="I60" s="140">
        <v>7.7</v>
      </c>
      <c r="J60" s="247">
        <f t="shared" si="21"/>
        <v>1.0267632144456854E-3</v>
      </c>
      <c r="K60" s="215">
        <f t="shared" si="22"/>
        <v>6.7146253696859096E-4</v>
      </c>
      <c r="L60" s="52">
        <f t="shared" si="26"/>
        <v>-0.41591443525752864</v>
      </c>
      <c r="N60" s="27">
        <f t="shared" ref="N60" si="45">(H60/B60)*10</f>
        <v>2.9063051146384478</v>
      </c>
      <c r="O60" s="152">
        <f t="shared" ref="O60" si="46">(I60/C60)*10</f>
        <v>3.3950617283950617</v>
      </c>
      <c r="P60" s="52">
        <f>(O60-N60)/N60</f>
        <v>0.16817112948494281</v>
      </c>
    </row>
    <row r="61" spans="1:16" ht="20.100000000000001" customHeight="1" thickBot="1" x14ac:dyDescent="0.3">
      <c r="A61" s="8" t="s">
        <v>17</v>
      </c>
      <c r="B61" s="19">
        <f>B62-SUM(B39:B60)</f>
        <v>149.76999999998952</v>
      </c>
      <c r="C61" s="140">
        <f>C62-SUM(C39:C60)</f>
        <v>25.44000000001688</v>
      </c>
      <c r="D61" s="247">
        <f t="shared" si="19"/>
        <v>1.6222062785241585E-3</v>
      </c>
      <c r="E61" s="215">
        <f t="shared" si="20"/>
        <v>3.2907599883448215E-4</v>
      </c>
      <c r="F61" s="52">
        <f t="shared" si="25"/>
        <v>-0.83013954730574446</v>
      </c>
      <c r="H61" s="196">
        <f>H62-SUM(H39:H60)</f>
        <v>38.094999999997526</v>
      </c>
      <c r="I61" s="142">
        <f>I62-SUM(I39:I60)</f>
        <v>9.8549999999977445</v>
      </c>
      <c r="J61" s="247">
        <f t="shared" si="21"/>
        <v>2.9670442732538755E-3</v>
      </c>
      <c r="K61" s="215">
        <f t="shared" si="22"/>
        <v>8.5938484439272071E-4</v>
      </c>
      <c r="L61" s="52">
        <f t="shared" si="26"/>
        <v>-0.74130463315399964</v>
      </c>
      <c r="N61" s="27">
        <f t="shared" si="23"/>
        <v>2.5435668024304059</v>
      </c>
      <c r="O61" s="152">
        <f t="shared" si="24"/>
        <v>3.8738207547135239</v>
      </c>
      <c r="P61" s="52">
        <f t="shared" si="8"/>
        <v>0.522987621560419</v>
      </c>
    </row>
    <row r="62" spans="1:16" ht="26.25" customHeight="1" thickBot="1" x14ac:dyDescent="0.3">
      <c r="A62" s="12" t="s">
        <v>18</v>
      </c>
      <c r="B62" s="17">
        <v>92324.88</v>
      </c>
      <c r="C62" s="145">
        <v>77307.37</v>
      </c>
      <c r="D62" s="253">
        <f>SUM(D39:D61)</f>
        <v>0.99999999999999989</v>
      </c>
      <c r="E62" s="254">
        <f>SUM(E39:E61)</f>
        <v>1.0000000000000002</v>
      </c>
      <c r="F62" s="57">
        <f t="shared" si="25"/>
        <v>-0.16265940448555155</v>
      </c>
      <c r="G62" s="1"/>
      <c r="H62" s="17">
        <v>12839.377</v>
      </c>
      <c r="I62" s="145">
        <v>11467.504999999997</v>
      </c>
      <c r="J62" s="253">
        <f>SUM(J39:J61)</f>
        <v>0.99999999999999989</v>
      </c>
      <c r="K62" s="254">
        <f>SUM(K39:K61)</f>
        <v>0.99999999999999989</v>
      </c>
      <c r="L62" s="57">
        <f t="shared" si="26"/>
        <v>-0.1068487980374751</v>
      </c>
      <c r="M62" s="1"/>
      <c r="N62" s="29">
        <f t="shared" si="23"/>
        <v>1.3906735649155459</v>
      </c>
      <c r="O62" s="146">
        <f t="shared" si="24"/>
        <v>1.4833650400990226</v>
      </c>
      <c r="P62" s="57">
        <f t="shared" si="8"/>
        <v>6.6652216251126981E-2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L37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t="s">
        <v>166</v>
      </c>
      <c r="B68" s="19">
        <v>71037.540000000008</v>
      </c>
      <c r="C68" s="147">
        <v>79960.989999999991</v>
      </c>
      <c r="D68" s="247">
        <f t="shared" ref="D68:D69" si="47">B68/$B$96</f>
        <v>0.41178110363591974</v>
      </c>
      <c r="E68" s="215">
        <f t="shared" ref="E68:E69" si="48">C68/$C$96</f>
        <v>0.44799809911314159</v>
      </c>
      <c r="F68" s="52">
        <f t="shared" ref="F68:F69" si="49">(C68-B68)/B68</f>
        <v>0.12561597712983841</v>
      </c>
      <c r="H68" s="19">
        <v>6889.9529999999986</v>
      </c>
      <c r="I68" s="147">
        <v>9071.1139999999978</v>
      </c>
      <c r="J68" s="245">
        <f>H68/$H$96</f>
        <v>0.31486937104893947</v>
      </c>
      <c r="K68" s="246">
        <f>I68/$I$96</f>
        <v>0.38670788600057876</v>
      </c>
      <c r="L68" s="61">
        <f t="shared" ref="L68:L85" si="50">(I68-H68)/H68</f>
        <v>0.31657124511589552</v>
      </c>
      <c r="N68" s="41" t="e">
        <f>(H68/#REF!)*10</f>
        <v>#REF!</v>
      </c>
      <c r="O68" s="149">
        <f t="shared" ref="O68:O78" si="51">(I68/C68)*10</f>
        <v>1.1344424324911433</v>
      </c>
      <c r="P68" s="61" t="e">
        <f t="shared" si="8"/>
        <v>#REF!</v>
      </c>
    </row>
    <row r="69" spans="1:16" ht="20.100000000000001" customHeight="1" x14ac:dyDescent="0.25">
      <c r="A69" t="s">
        <v>162</v>
      </c>
      <c r="B69" s="19">
        <v>8463.7100000000009</v>
      </c>
      <c r="C69" s="140">
        <v>7028.9399999999987</v>
      </c>
      <c r="D69" s="247">
        <f t="shared" si="47"/>
        <v>4.9061325105773233E-2</v>
      </c>
      <c r="E69" s="215">
        <f t="shared" si="48"/>
        <v>3.9381100193736036E-2</v>
      </c>
      <c r="F69" s="52">
        <f t="shared" si="49"/>
        <v>-0.16952022221933433</v>
      </c>
      <c r="H69" s="19">
        <v>2269.4520000000007</v>
      </c>
      <c r="I69" s="140">
        <v>2032.5229999999995</v>
      </c>
      <c r="J69" s="214">
        <f t="shared" ref="J69:J96" si="52">H69/$H$96</f>
        <v>0.10371346856295799</v>
      </c>
      <c r="K69" s="215">
        <f t="shared" ref="K69:K96" si="53">I69/$I$96</f>
        <v>8.6647866246367791E-2</v>
      </c>
      <c r="L69" s="52">
        <f t="shared" si="50"/>
        <v>-0.10439921179209834</v>
      </c>
      <c r="N69" s="40" t="e">
        <f>(H69/#REF!)*10</f>
        <v>#REF!</v>
      </c>
      <c r="O69" s="143">
        <f t="shared" si="51"/>
        <v>2.8916493809877446</v>
      </c>
      <c r="P69" s="52" t="e">
        <f t="shared" si="8"/>
        <v>#REF!</v>
      </c>
    </row>
    <row r="70" spans="1:16" ht="20.100000000000001" customHeight="1" x14ac:dyDescent="0.25">
      <c r="A70" s="38" t="s">
        <v>164</v>
      </c>
      <c r="B70" s="19">
        <v>12279.58</v>
      </c>
      <c r="C70" s="140">
        <v>11322.449999999999</v>
      </c>
      <c r="D70" s="247">
        <f t="shared" ref="D70:D95" si="54">B70/$B$96</f>
        <v>7.1180660318270694E-2</v>
      </c>
      <c r="E70" s="215">
        <f t="shared" ref="E70:E95" si="55">C70/$C$96</f>
        <v>6.3436384133107787E-2</v>
      </c>
      <c r="F70" s="52">
        <f t="shared" ref="F70:F87" si="56">(C70-B70)/B70</f>
        <v>-7.7944848276569806E-2</v>
      </c>
      <c r="H70" s="19">
        <v>1947.7009999999998</v>
      </c>
      <c r="I70" s="140">
        <v>2019.2749999999999</v>
      </c>
      <c r="J70" s="214">
        <f t="shared" si="52"/>
        <v>8.9009517025934792E-2</v>
      </c>
      <c r="K70" s="215">
        <f t="shared" si="53"/>
        <v>8.6083094811047339E-2</v>
      </c>
      <c r="L70" s="52">
        <f t="shared" si="50"/>
        <v>3.6747940263931723E-2</v>
      </c>
      <c r="N70" s="40">
        <f t="shared" ref="N70:N78" si="57">(H70/B70)*10</f>
        <v>1.5861299816443231</v>
      </c>
      <c r="O70" s="143">
        <f t="shared" si="51"/>
        <v>1.7834258486458321</v>
      </c>
      <c r="P70" s="52">
        <f t="shared" si="8"/>
        <v>0.12438820858614287</v>
      </c>
    </row>
    <row r="71" spans="1:16" ht="20.100000000000001" customHeight="1" x14ac:dyDescent="0.25">
      <c r="A71" s="38" t="s">
        <v>181</v>
      </c>
      <c r="B71" s="19">
        <v>18185.609999999997</v>
      </c>
      <c r="C71" s="140">
        <v>24691.78</v>
      </c>
      <c r="D71" s="247">
        <f t="shared" si="54"/>
        <v>0.10541596113959487</v>
      </c>
      <c r="E71" s="215">
        <f t="shared" si="55"/>
        <v>0.13834083974848096</v>
      </c>
      <c r="F71" s="52">
        <f t="shared" si="56"/>
        <v>0.35776473816385607</v>
      </c>
      <c r="H71" s="19">
        <v>1178.0589999999997</v>
      </c>
      <c r="I71" s="140">
        <v>1776.8589999999999</v>
      </c>
      <c r="J71" s="214">
        <f t="shared" si="52"/>
        <v>5.3837043066700535E-2</v>
      </c>
      <c r="K71" s="215">
        <f t="shared" si="53"/>
        <v>7.5748732472230268E-2</v>
      </c>
      <c r="L71" s="52">
        <f t="shared" si="50"/>
        <v>0.50829372722418853</v>
      </c>
      <c r="N71" s="40">
        <f t="shared" si="57"/>
        <v>0.64779735186226917</v>
      </c>
      <c r="O71" s="143">
        <f t="shared" si="51"/>
        <v>0.71961559676945119</v>
      </c>
      <c r="P71" s="52">
        <f t="shared" si="8"/>
        <v>0.11086529560628954</v>
      </c>
    </row>
    <row r="72" spans="1:16" ht="20.100000000000001" customHeight="1" x14ac:dyDescent="0.25">
      <c r="A72" s="38" t="s">
        <v>170</v>
      </c>
      <c r="B72" s="19">
        <v>8146.87</v>
      </c>
      <c r="C72" s="140">
        <v>8274.01</v>
      </c>
      <c r="D72" s="247">
        <f t="shared" si="54"/>
        <v>4.7224708510153438E-2</v>
      </c>
      <c r="E72" s="215">
        <f t="shared" si="55"/>
        <v>4.6356864166428223E-2</v>
      </c>
      <c r="F72" s="52">
        <f t="shared" si="56"/>
        <v>1.5605993467429862E-2</v>
      </c>
      <c r="H72" s="19">
        <v>1755.9789999999998</v>
      </c>
      <c r="I72" s="140">
        <v>1632.6639999999995</v>
      </c>
      <c r="J72" s="214">
        <f t="shared" si="52"/>
        <v>8.0247862838127584E-2</v>
      </c>
      <c r="K72" s="215">
        <f t="shared" si="53"/>
        <v>6.9601599537746847E-2</v>
      </c>
      <c r="L72" s="52">
        <f t="shared" si="50"/>
        <v>-7.0225782882369484E-2</v>
      </c>
      <c r="N72" s="40">
        <f t="shared" si="57"/>
        <v>2.1554032407538108</v>
      </c>
      <c r="O72" s="143">
        <f t="shared" si="51"/>
        <v>1.9732439288809169</v>
      </c>
      <c r="P72" s="52">
        <f t="shared" ref="P72:P78" si="58">(O72-N72)/N72</f>
        <v>-8.4512869067222524E-2</v>
      </c>
    </row>
    <row r="73" spans="1:16" ht="20.100000000000001" customHeight="1" x14ac:dyDescent="0.25">
      <c r="A73" s="38" t="s">
        <v>165</v>
      </c>
      <c r="B73" s="19">
        <v>11259.61</v>
      </c>
      <c r="C73" s="140">
        <v>7288.5800000000008</v>
      </c>
      <c r="D73" s="247">
        <f t="shared" si="54"/>
        <v>6.5268231871627849E-2</v>
      </c>
      <c r="E73" s="215">
        <f t="shared" si="55"/>
        <v>4.0835787366240245E-2</v>
      </c>
      <c r="F73" s="52">
        <f t="shared" si="56"/>
        <v>-0.35267917805323629</v>
      </c>
      <c r="H73" s="19">
        <v>1960.1760000000002</v>
      </c>
      <c r="I73" s="140">
        <v>1377.4310000000003</v>
      </c>
      <c r="J73" s="214">
        <f t="shared" si="52"/>
        <v>8.9579621844332769E-2</v>
      </c>
      <c r="K73" s="215">
        <f t="shared" si="53"/>
        <v>5.8720839592762634E-2</v>
      </c>
      <c r="L73" s="52">
        <f t="shared" si="50"/>
        <v>-0.29729218192652079</v>
      </c>
      <c r="N73" s="40">
        <f t="shared" si="57"/>
        <v>1.740891558410993</v>
      </c>
      <c r="O73" s="143">
        <f t="shared" si="51"/>
        <v>1.8898482283243101</v>
      </c>
      <c r="P73" s="52">
        <f t="shared" si="58"/>
        <v>8.5563439717794967E-2</v>
      </c>
    </row>
    <row r="74" spans="1:16" ht="20.100000000000001" customHeight="1" x14ac:dyDescent="0.25">
      <c r="A74" s="38" t="s">
        <v>167</v>
      </c>
      <c r="B74" s="19">
        <v>4193.5200000000004</v>
      </c>
      <c r="C74" s="140">
        <v>3183.9</v>
      </c>
      <c r="D74" s="247">
        <f t="shared" si="54"/>
        <v>2.4308447248022697E-2</v>
      </c>
      <c r="E74" s="215">
        <f t="shared" si="55"/>
        <v>1.7838462827515413E-2</v>
      </c>
      <c r="F74" s="52">
        <f t="shared" si="56"/>
        <v>-0.24075716820236942</v>
      </c>
      <c r="H74" s="19">
        <v>842.83199999999999</v>
      </c>
      <c r="I74" s="140">
        <v>724.38799999999992</v>
      </c>
      <c r="J74" s="214">
        <f t="shared" si="52"/>
        <v>3.8517241226452455E-2</v>
      </c>
      <c r="K74" s="215">
        <f t="shared" si="53"/>
        <v>3.0881163231350338E-2</v>
      </c>
      <c r="L74" s="52">
        <f t="shared" si="50"/>
        <v>-0.1405309717713614</v>
      </c>
      <c r="N74" s="40">
        <f t="shared" si="57"/>
        <v>2.0098437589423677</v>
      </c>
      <c r="O74" s="143">
        <f t="shared" si="51"/>
        <v>2.2751593957096636</v>
      </c>
      <c r="P74" s="52">
        <f t="shared" si="58"/>
        <v>0.13200809047311818</v>
      </c>
    </row>
    <row r="75" spans="1:16" ht="20.100000000000001" customHeight="1" x14ac:dyDescent="0.25">
      <c r="A75" s="38" t="s">
        <v>204</v>
      </c>
      <c r="B75" s="19">
        <v>8205.510000000002</v>
      </c>
      <c r="C75" s="140">
        <v>4506.6299999999992</v>
      </c>
      <c r="D75" s="247">
        <f t="shared" si="54"/>
        <v>4.7564625178399704E-2</v>
      </c>
      <c r="E75" s="215">
        <f t="shared" si="55"/>
        <v>2.5249333123642633E-2</v>
      </c>
      <c r="F75" s="52">
        <f t="shared" si="56"/>
        <v>-0.45078002464197864</v>
      </c>
      <c r="H75" s="19">
        <v>729.91600000000005</v>
      </c>
      <c r="I75" s="140">
        <v>437.77500000000003</v>
      </c>
      <c r="J75" s="214">
        <f t="shared" si="52"/>
        <v>3.3357004298658899E-2</v>
      </c>
      <c r="K75" s="215">
        <f t="shared" si="53"/>
        <v>1.8662652105783637E-2</v>
      </c>
      <c r="L75" s="52">
        <f t="shared" si="50"/>
        <v>-0.40023920560722054</v>
      </c>
      <c r="N75" s="40">
        <f t="shared" si="57"/>
        <v>0.88954373341815429</v>
      </c>
      <c r="O75" s="143">
        <f t="shared" si="51"/>
        <v>0.97140213418896182</v>
      </c>
      <c r="P75" s="52">
        <f t="shared" si="58"/>
        <v>9.2022907582361382E-2</v>
      </c>
    </row>
    <row r="76" spans="1:16" ht="20.100000000000001" customHeight="1" x14ac:dyDescent="0.25">
      <c r="A76" s="38" t="s">
        <v>177</v>
      </c>
      <c r="B76" s="19">
        <v>1480.2299999999998</v>
      </c>
      <c r="C76" s="140">
        <v>1767.1599999999999</v>
      </c>
      <c r="D76" s="247">
        <f t="shared" si="54"/>
        <v>8.5804033055620638E-3</v>
      </c>
      <c r="E76" s="215">
        <f t="shared" si="55"/>
        <v>9.9008819279098395E-3</v>
      </c>
      <c r="F76" s="52">
        <f t="shared" si="56"/>
        <v>0.19384149760510197</v>
      </c>
      <c r="H76" s="19">
        <v>332.59899999999999</v>
      </c>
      <c r="I76" s="140">
        <v>437.07299999999998</v>
      </c>
      <c r="J76" s="214">
        <f t="shared" si="52"/>
        <v>1.519970280515792E-2</v>
      </c>
      <c r="K76" s="215">
        <f t="shared" si="53"/>
        <v>1.86327253585316E-2</v>
      </c>
      <c r="L76" s="52">
        <f t="shared" si="50"/>
        <v>0.31411399312685845</v>
      </c>
      <c r="N76" s="40">
        <f t="shared" si="57"/>
        <v>2.2469413537085456</v>
      </c>
      <c r="O76" s="143">
        <f t="shared" si="51"/>
        <v>2.4733074537676272</v>
      </c>
      <c r="P76" s="52">
        <f t="shared" si="58"/>
        <v>0.10074410695475759</v>
      </c>
    </row>
    <row r="77" spans="1:16" ht="20.100000000000001" customHeight="1" x14ac:dyDescent="0.25">
      <c r="A77" s="38" t="s">
        <v>197</v>
      </c>
      <c r="B77" s="19">
        <v>1998.1299999999999</v>
      </c>
      <c r="C77" s="140">
        <v>2175.4700000000007</v>
      </c>
      <c r="D77" s="247">
        <f t="shared" si="54"/>
        <v>1.1582498163760177E-2</v>
      </c>
      <c r="E77" s="215">
        <f t="shared" si="55"/>
        <v>1.2188523737358263E-2</v>
      </c>
      <c r="F77" s="52">
        <f t="shared" si="56"/>
        <v>8.8752984040077892E-2</v>
      </c>
      <c r="H77" s="19">
        <v>307.34399999999999</v>
      </c>
      <c r="I77" s="140">
        <v>424.53100000000001</v>
      </c>
      <c r="J77" s="214">
        <f t="shared" si="52"/>
        <v>1.4045554733924203E-2</v>
      </c>
      <c r="K77" s="215">
        <f t="shared" si="53"/>
        <v>1.8098051193239525E-2</v>
      </c>
      <c r="L77" s="52">
        <f t="shared" si="50"/>
        <v>0.38128936956634918</v>
      </c>
      <c r="N77" s="40">
        <f t="shared" si="57"/>
        <v>1.5381581778963334</v>
      </c>
      <c r="O77" s="143">
        <f t="shared" si="51"/>
        <v>1.9514449751088265</v>
      </c>
      <c r="P77" s="52">
        <f t="shared" si="58"/>
        <v>0.26868939953739096</v>
      </c>
    </row>
    <row r="78" spans="1:16" ht="20.100000000000001" customHeight="1" x14ac:dyDescent="0.25">
      <c r="A78" s="38" t="s">
        <v>201</v>
      </c>
      <c r="B78" s="19">
        <v>11293.08</v>
      </c>
      <c r="C78" s="140">
        <v>11943.369999999997</v>
      </c>
      <c r="D78" s="247">
        <f t="shared" si="54"/>
        <v>6.546224638196553E-2</v>
      </c>
      <c r="E78" s="215">
        <f t="shared" si="55"/>
        <v>6.6915217745614722E-2</v>
      </c>
      <c r="F78" s="52">
        <f t="shared" si="56"/>
        <v>5.7583050859464135E-2</v>
      </c>
      <c r="H78" s="19">
        <v>344.67199999999997</v>
      </c>
      <c r="I78" s="140">
        <v>412.68200000000002</v>
      </c>
      <c r="J78" s="214">
        <f t="shared" si="52"/>
        <v>1.5751436309969034E-2</v>
      </c>
      <c r="K78" s="215">
        <f t="shared" si="53"/>
        <v>1.7592920098952664E-2</v>
      </c>
      <c r="L78" s="52">
        <f t="shared" si="50"/>
        <v>0.19731802989508881</v>
      </c>
      <c r="N78" s="40">
        <f t="shared" si="57"/>
        <v>0.30520637416896007</v>
      </c>
      <c r="O78" s="143">
        <f t="shared" si="51"/>
        <v>0.3455322911372587</v>
      </c>
      <c r="P78" s="52">
        <f t="shared" si="58"/>
        <v>0.13212671943074977</v>
      </c>
    </row>
    <row r="79" spans="1:16" ht="20.100000000000001" customHeight="1" x14ac:dyDescent="0.25">
      <c r="A79" s="38" t="s">
        <v>208</v>
      </c>
      <c r="B79" s="19">
        <v>601.17000000000007</v>
      </c>
      <c r="C79" s="140">
        <v>1214.0400000000002</v>
      </c>
      <c r="D79" s="247">
        <f t="shared" si="54"/>
        <v>3.4847834831105619E-3</v>
      </c>
      <c r="E79" s="215">
        <f t="shared" si="55"/>
        <v>6.8019119353989813E-3</v>
      </c>
      <c r="F79" s="52">
        <f t="shared" si="56"/>
        <v>1.0194620490044415</v>
      </c>
      <c r="H79" s="19">
        <v>131.15</v>
      </c>
      <c r="I79" s="140">
        <v>283.90499999999997</v>
      </c>
      <c r="J79" s="214">
        <f t="shared" si="52"/>
        <v>5.9935268082479546E-3</v>
      </c>
      <c r="K79" s="215">
        <f t="shared" si="53"/>
        <v>1.2103067205967682E-2</v>
      </c>
      <c r="L79" s="52">
        <f t="shared" si="50"/>
        <v>1.1647350362180706</v>
      </c>
      <c r="N79" s="40">
        <f t="shared" ref="N79:N83" si="59">(H79/B79)*10</f>
        <v>2.1815792537884455</v>
      </c>
      <c r="O79" s="143">
        <f t="shared" ref="O79:O83" si="60">(I79/C79)*10</f>
        <v>2.3385143817337148</v>
      </c>
      <c r="P79" s="52">
        <f t="shared" ref="P79:P83" si="61">(O79-N79)/N79</f>
        <v>7.1936477977016827E-2</v>
      </c>
    </row>
    <row r="80" spans="1:16" ht="20.100000000000001" customHeight="1" x14ac:dyDescent="0.25">
      <c r="A80" s="38" t="s">
        <v>210</v>
      </c>
      <c r="B80" s="19">
        <v>507.77</v>
      </c>
      <c r="C80" s="140">
        <v>1490.77</v>
      </c>
      <c r="D80" s="247">
        <f t="shared" si="54"/>
        <v>2.9433746015587103E-3</v>
      </c>
      <c r="E80" s="215">
        <f t="shared" si="55"/>
        <v>8.35234939205853E-3</v>
      </c>
      <c r="F80" s="52">
        <f t="shared" si="56"/>
        <v>1.9359158674202888</v>
      </c>
      <c r="H80" s="19">
        <v>64.042999999999992</v>
      </c>
      <c r="I80" s="140">
        <v>213.274</v>
      </c>
      <c r="J80" s="214">
        <f t="shared" si="52"/>
        <v>2.9267513334397537E-3</v>
      </c>
      <c r="K80" s="215">
        <f t="shared" si="53"/>
        <v>9.092018651610757E-3</v>
      </c>
      <c r="L80" s="52">
        <f t="shared" si="50"/>
        <v>2.3301687928423092</v>
      </c>
      <c r="N80" s="40">
        <f t="shared" si="59"/>
        <v>1.2612600193000767</v>
      </c>
      <c r="O80" s="143">
        <f t="shared" si="60"/>
        <v>1.4306298087565485</v>
      </c>
      <c r="P80" s="52">
        <f t="shared" si="61"/>
        <v>0.13428617958607922</v>
      </c>
    </row>
    <row r="81" spans="1:16" ht="20.100000000000001" customHeight="1" x14ac:dyDescent="0.25">
      <c r="A81" s="38" t="s">
        <v>180</v>
      </c>
      <c r="B81" s="19">
        <v>1179.4399999999998</v>
      </c>
      <c r="C81" s="140">
        <v>1123.31</v>
      </c>
      <c r="D81" s="247">
        <f t="shared" si="54"/>
        <v>6.8368232468684733E-3</v>
      </c>
      <c r="E81" s="215">
        <f t="shared" si="55"/>
        <v>6.2935782150118844E-3</v>
      </c>
      <c r="F81" s="52">
        <f t="shared" si="56"/>
        <v>-4.7590381876144519E-2</v>
      </c>
      <c r="H81" s="19">
        <v>158.59699999999998</v>
      </c>
      <c r="I81" s="140">
        <v>203.75800000000004</v>
      </c>
      <c r="J81" s="214">
        <f t="shared" si="52"/>
        <v>7.2478488082935626E-3</v>
      </c>
      <c r="K81" s="215">
        <f t="shared" si="53"/>
        <v>8.6863449666387139E-3</v>
      </c>
      <c r="L81" s="52">
        <f t="shared" si="50"/>
        <v>0.28475317944223449</v>
      </c>
      <c r="N81" s="40">
        <f t="shared" si="59"/>
        <v>1.3446805263514889</v>
      </c>
      <c r="O81" s="143">
        <f t="shared" si="60"/>
        <v>1.8139071137976166</v>
      </c>
      <c r="P81" s="52">
        <f t="shared" si="61"/>
        <v>0.3489502363206497</v>
      </c>
    </row>
    <row r="82" spans="1:16" ht="20.100000000000001" customHeight="1" x14ac:dyDescent="0.25">
      <c r="A82" s="38" t="s">
        <v>183</v>
      </c>
      <c r="B82" s="19">
        <v>1946.2100000000003</v>
      </c>
      <c r="C82" s="140">
        <v>1074.9000000000003</v>
      </c>
      <c r="D82" s="247">
        <f t="shared" si="54"/>
        <v>1.1281535110974612E-2</v>
      </c>
      <c r="E82" s="215">
        <f t="shared" si="55"/>
        <v>6.0223511081680722E-3</v>
      </c>
      <c r="F82" s="52">
        <f t="shared" si="56"/>
        <v>-0.44769577794790893</v>
      </c>
      <c r="H82" s="19">
        <v>306.74599999999992</v>
      </c>
      <c r="I82" s="140">
        <v>200.69299999999998</v>
      </c>
      <c r="J82" s="214">
        <f t="shared" si="52"/>
        <v>1.4018226262469131E-2</v>
      </c>
      <c r="K82" s="215">
        <f t="shared" si="53"/>
        <v>8.555681889249123E-3</v>
      </c>
      <c r="L82" s="52">
        <f t="shared" si="50"/>
        <v>-0.34573555971389996</v>
      </c>
      <c r="N82" s="40">
        <f t="shared" si="59"/>
        <v>1.5761197404185565</v>
      </c>
      <c r="O82" s="143">
        <f t="shared" si="60"/>
        <v>1.8670853102614191</v>
      </c>
      <c r="P82" s="52">
        <f t="shared" si="61"/>
        <v>0.18460879740367531</v>
      </c>
    </row>
    <row r="83" spans="1:16" ht="20.100000000000001" customHeight="1" x14ac:dyDescent="0.25">
      <c r="A83" s="38" t="s">
        <v>200</v>
      </c>
      <c r="B83" s="19">
        <v>896.29000000000008</v>
      </c>
      <c r="C83" s="140">
        <v>1145.7</v>
      </c>
      <c r="D83" s="247">
        <f t="shared" si="54"/>
        <v>5.1954964287591957E-3</v>
      </c>
      <c r="E83" s="215">
        <f t="shared" si="55"/>
        <v>6.4190228529427467E-3</v>
      </c>
      <c r="F83" s="52">
        <f t="shared" si="56"/>
        <v>0.27826931015631096</v>
      </c>
      <c r="H83" s="19">
        <v>110.065</v>
      </c>
      <c r="I83" s="140">
        <v>144.53200000000001</v>
      </c>
      <c r="J83" s="214">
        <f t="shared" si="52"/>
        <v>5.0299468406390475E-3</v>
      </c>
      <c r="K83" s="215">
        <f t="shared" si="53"/>
        <v>6.1614994783921436E-3</v>
      </c>
      <c r="L83" s="52">
        <f t="shared" si="50"/>
        <v>0.3131513196747378</v>
      </c>
      <c r="N83" s="40">
        <f t="shared" si="59"/>
        <v>1.2280065603766637</v>
      </c>
      <c r="O83" s="143">
        <f t="shared" si="60"/>
        <v>1.2615169765209042</v>
      </c>
      <c r="P83" s="52">
        <f t="shared" si="61"/>
        <v>2.7288466711417225E-2</v>
      </c>
    </row>
    <row r="84" spans="1:16" ht="20.100000000000001" customHeight="1" x14ac:dyDescent="0.25">
      <c r="A84" s="38" t="s">
        <v>222</v>
      </c>
      <c r="B84" s="19">
        <v>700.64</v>
      </c>
      <c r="C84" s="140">
        <v>469.2</v>
      </c>
      <c r="D84" s="247">
        <f t="shared" si="54"/>
        <v>4.0613781452943157E-3</v>
      </c>
      <c r="E84" s="215">
        <f t="shared" si="55"/>
        <v>2.6287907153711588E-3</v>
      </c>
      <c r="F84" s="52">
        <f t="shared" si="56"/>
        <v>-0.33032655857501714</v>
      </c>
      <c r="H84" s="19">
        <v>193.36499999999998</v>
      </c>
      <c r="I84" s="140">
        <v>136.06800000000001</v>
      </c>
      <c r="J84" s="214">
        <f t="shared" si="52"/>
        <v>8.8367389346310759E-3</v>
      </c>
      <c r="K84" s="215">
        <f t="shared" si="53"/>
        <v>5.8006732836040614E-3</v>
      </c>
      <c r="L84" s="52">
        <f t="shared" si="50"/>
        <v>-0.29631525870762532</v>
      </c>
      <c r="N84" s="40">
        <f t="shared" ref="N84" si="62">(H84/B84)*10</f>
        <v>2.759833866179493</v>
      </c>
      <c r="O84" s="143">
        <f t="shared" ref="O84" si="63">(I84/C84)*10</f>
        <v>2.9000000000000004</v>
      </c>
      <c r="P84" s="52">
        <f t="shared" ref="P84" si="64">(O84-N84)/N84</f>
        <v>5.078788819072752E-2</v>
      </c>
    </row>
    <row r="85" spans="1:16" ht="20.100000000000001" customHeight="1" x14ac:dyDescent="0.25">
      <c r="A85" s="38" t="s">
        <v>182</v>
      </c>
      <c r="B85" s="19">
        <v>421.24999999999994</v>
      </c>
      <c r="C85" s="140">
        <v>424.63000000000005</v>
      </c>
      <c r="D85" s="247">
        <f t="shared" si="54"/>
        <v>2.4418468025023269E-3</v>
      </c>
      <c r="E85" s="215">
        <f t="shared" si="55"/>
        <v>2.379078008243937E-3</v>
      </c>
      <c r="F85" s="52">
        <f t="shared" si="56"/>
        <v>8.0237388724038218E-3</v>
      </c>
      <c r="H85" s="19">
        <v>242.85599999999999</v>
      </c>
      <c r="I85" s="140">
        <v>127.286</v>
      </c>
      <c r="J85" s="214">
        <f t="shared" si="52"/>
        <v>1.1098466996140794E-2</v>
      </c>
      <c r="K85" s="215">
        <f t="shared" si="53"/>
        <v>5.4262905280949708E-3</v>
      </c>
      <c r="L85" s="52">
        <f t="shared" si="50"/>
        <v>-0.47587871001745891</v>
      </c>
      <c r="N85" s="40">
        <f t="shared" ref="N85" si="65">(H85/B85)*10</f>
        <v>5.7651275964391697</v>
      </c>
      <c r="O85" s="143">
        <f t="shared" ref="O85" si="66">(I85/C85)*10</f>
        <v>2.9975743588535897</v>
      </c>
      <c r="P85" s="52">
        <f t="shared" ref="P85" si="67">(O85-N85)/N85</f>
        <v>-0.48005064784601797</v>
      </c>
    </row>
    <row r="86" spans="1:16" ht="20.100000000000001" customHeight="1" x14ac:dyDescent="0.25">
      <c r="A86" s="38" t="s">
        <v>223</v>
      </c>
      <c r="B86" s="19">
        <v>750.19</v>
      </c>
      <c r="C86" s="140">
        <v>582.31999999999994</v>
      </c>
      <c r="D86" s="247">
        <f t="shared" si="54"/>
        <v>4.3486030926272309E-3</v>
      </c>
      <c r="E86" s="215">
        <f t="shared" si="55"/>
        <v>3.2625690736891155E-3</v>
      </c>
      <c r="F86" s="52">
        <f t="shared" si="56"/>
        <v>-0.22376997827217118</v>
      </c>
      <c r="H86" s="19">
        <v>113.68199999999999</v>
      </c>
      <c r="I86" s="140">
        <v>122.53699999999999</v>
      </c>
      <c r="J86" s="214">
        <f t="shared" si="52"/>
        <v>5.1952429631356755E-3</v>
      </c>
      <c r="K86" s="215">
        <f t="shared" si="53"/>
        <v>5.2238373618557687E-3</v>
      </c>
      <c r="L86" s="52">
        <f t="shared" ref="L86:L88" si="68">(I86-H86)/H86</f>
        <v>7.7892718284337054E-2</v>
      </c>
      <c r="N86" s="40">
        <f t="shared" ref="N86" si="69">(H86/B86)*10</f>
        <v>1.5153761047201373</v>
      </c>
      <c r="O86" s="143">
        <f t="shared" ref="O86" si="70">(I86/C86)*10</f>
        <v>2.1042897376013188</v>
      </c>
      <c r="P86" s="52">
        <f t="shared" ref="P86" si="71">(O86-N86)/N86</f>
        <v>0.38862539210352881</v>
      </c>
    </row>
    <row r="87" spans="1:16" ht="20.100000000000001" customHeight="1" x14ac:dyDescent="0.25">
      <c r="A87" s="38" t="s">
        <v>199</v>
      </c>
      <c r="B87" s="19">
        <v>336.54</v>
      </c>
      <c r="C87" s="140">
        <v>670.06</v>
      </c>
      <c r="D87" s="247">
        <f t="shared" si="54"/>
        <v>1.9508109742768741E-3</v>
      </c>
      <c r="E87" s="215">
        <f t="shared" si="55"/>
        <v>3.7541506963802186E-3</v>
      </c>
      <c r="F87" s="52">
        <f t="shared" si="56"/>
        <v>0.99102632673679181</v>
      </c>
      <c r="H87" s="19">
        <v>69.188999999999993</v>
      </c>
      <c r="I87" s="140">
        <v>120.45899999999999</v>
      </c>
      <c r="J87" s="214">
        <f t="shared" si="52"/>
        <v>3.1619224272654797E-3</v>
      </c>
      <c r="K87" s="215">
        <f t="shared" si="53"/>
        <v>5.1352507795342141E-3</v>
      </c>
      <c r="L87" s="52">
        <f t="shared" si="68"/>
        <v>0.74101374495945893</v>
      </c>
      <c r="N87" s="40">
        <f t="shared" ref="N87:N88" si="72">(H87/B87)*10</f>
        <v>2.0558923159208411</v>
      </c>
      <c r="O87" s="143">
        <f t="shared" ref="O87:O88" si="73">(I87/C87)*10</f>
        <v>1.7977345312360087</v>
      </c>
      <c r="P87" s="52">
        <f t="shared" ref="P87:P88" si="74">(O87-N87)/N87</f>
        <v>-0.12556970162574038</v>
      </c>
    </row>
    <row r="88" spans="1:16" ht="20.100000000000001" customHeight="1" x14ac:dyDescent="0.25">
      <c r="A88" s="38" t="s">
        <v>224</v>
      </c>
      <c r="B88" s="19">
        <v>221.67000000000002</v>
      </c>
      <c r="C88" s="140">
        <v>381.15000000000003</v>
      </c>
      <c r="D88" s="247">
        <f t="shared" si="54"/>
        <v>1.2849476099957055E-3</v>
      </c>
      <c r="E88" s="215">
        <f t="shared" si="55"/>
        <v>2.1354722531196019E-3</v>
      </c>
      <c r="F88" s="52">
        <f>(C88-B88)/B88</f>
        <v>0.71944782785221273</v>
      </c>
      <c r="H88" s="19">
        <v>60.433999999999997</v>
      </c>
      <c r="I88" s="140">
        <v>120.03200000000001</v>
      </c>
      <c r="J88" s="214">
        <f t="shared" si="52"/>
        <v>2.7618208092234607E-3</v>
      </c>
      <c r="K88" s="215">
        <f t="shared" si="53"/>
        <v>5.1170474731572647E-3</v>
      </c>
      <c r="L88" s="52">
        <f t="shared" si="68"/>
        <v>0.98616672733891542</v>
      </c>
      <c r="N88" s="40">
        <f t="shared" si="72"/>
        <v>2.7263048675959753</v>
      </c>
      <c r="O88" s="143">
        <f t="shared" si="73"/>
        <v>3.1492063492063496</v>
      </c>
      <c r="P88" s="52">
        <f t="shared" si="74"/>
        <v>0.15511892548659972</v>
      </c>
    </row>
    <row r="89" spans="1:16" ht="20.100000000000001" customHeight="1" x14ac:dyDescent="0.25">
      <c r="A89" s="38" t="s">
        <v>203</v>
      </c>
      <c r="B89" s="19">
        <v>1562.8899999999999</v>
      </c>
      <c r="C89" s="140">
        <v>435.72</v>
      </c>
      <c r="D89" s="247">
        <f t="shared" si="54"/>
        <v>9.0595559624044204E-3</v>
      </c>
      <c r="E89" s="215">
        <f t="shared" si="55"/>
        <v>2.4412120428421173E-3</v>
      </c>
      <c r="F89" s="52">
        <f t="shared" ref="F89:F94" si="75">(C89-B89)/B89</f>
        <v>-0.72120878628694274</v>
      </c>
      <c r="H89" s="19">
        <v>360.18399999999997</v>
      </c>
      <c r="I89" s="140">
        <v>114.16500000000001</v>
      </c>
      <c r="J89" s="214">
        <f t="shared" si="52"/>
        <v>1.6460331375539313E-2</v>
      </c>
      <c r="K89" s="215">
        <f t="shared" si="53"/>
        <v>4.866933190924079E-3</v>
      </c>
      <c r="L89" s="52">
        <f t="shared" ref="L89:L94" si="76">(I89-H89)/H89</f>
        <v>-0.68303700330941952</v>
      </c>
      <c r="N89" s="40">
        <f t="shared" ref="N89:N94" si="77">(H89/B89)*10</f>
        <v>2.3046023712481363</v>
      </c>
      <c r="O89" s="143">
        <f t="shared" ref="O89:O94" si="78">(I89/C89)*10</f>
        <v>2.6201459652988159</v>
      </c>
      <c r="P89" s="52">
        <f t="shared" ref="P89:P94" si="79">(O89-N89)/N89</f>
        <v>0.13691888804218588</v>
      </c>
    </row>
    <row r="90" spans="1:16" ht="20.100000000000001" customHeight="1" x14ac:dyDescent="0.25">
      <c r="A90" s="38" t="s">
        <v>214</v>
      </c>
      <c r="B90" s="19">
        <v>23.57</v>
      </c>
      <c r="C90" s="140">
        <v>310.79000000000002</v>
      </c>
      <c r="D90" s="247">
        <f t="shared" si="54"/>
        <v>1.3662748756078304E-4</v>
      </c>
      <c r="E90" s="215">
        <f t="shared" si="55"/>
        <v>1.7412656999791186E-3</v>
      </c>
      <c r="F90" s="52">
        <f t="shared" si="75"/>
        <v>12.185829444208741</v>
      </c>
      <c r="H90" s="19">
        <v>7.1819999999999995</v>
      </c>
      <c r="I90" s="140">
        <v>81.870999999999995</v>
      </c>
      <c r="J90" s="214">
        <f t="shared" si="52"/>
        <v>3.2821585617107742E-4</v>
      </c>
      <c r="K90" s="215">
        <f t="shared" si="53"/>
        <v>3.4902175559422348E-3</v>
      </c>
      <c r="L90" s="52">
        <f t="shared" si="76"/>
        <v>10.399470899470899</v>
      </c>
      <c r="N90" s="40">
        <f t="shared" si="77"/>
        <v>3.047093763258379</v>
      </c>
      <c r="O90" s="143">
        <f t="shared" si="78"/>
        <v>2.6342868174651688</v>
      </c>
      <c r="P90" s="52">
        <f t="shared" si="79"/>
        <v>-0.13547562952305717</v>
      </c>
    </row>
    <row r="91" spans="1:16" ht="20.100000000000001" customHeight="1" x14ac:dyDescent="0.25">
      <c r="A91" s="38" t="s">
        <v>179</v>
      </c>
      <c r="B91" s="19">
        <v>26.54</v>
      </c>
      <c r="C91" s="140">
        <v>50.069999999999993</v>
      </c>
      <c r="D91" s="247">
        <f t="shared" si="54"/>
        <v>1.5384359439385583E-4</v>
      </c>
      <c r="E91" s="215">
        <f t="shared" si="55"/>
        <v>2.8052760255463323E-4</v>
      </c>
      <c r="F91" s="52">
        <f t="shared" si="75"/>
        <v>0.8865862848530518</v>
      </c>
      <c r="H91" s="19">
        <v>36.679000000000009</v>
      </c>
      <c r="I91" s="140">
        <v>81.623999999999995</v>
      </c>
      <c r="J91" s="214">
        <f t="shared" si="52"/>
        <v>1.6762224155526251E-3</v>
      </c>
      <c r="K91" s="215">
        <f t="shared" si="53"/>
        <v>3.4796877745017036E-3</v>
      </c>
      <c r="L91" s="52">
        <f t="shared" si="76"/>
        <v>1.2253605605387272</v>
      </c>
      <c r="N91" s="40">
        <f t="shared" si="77"/>
        <v>13.820271288620953</v>
      </c>
      <c r="O91" s="143">
        <f t="shared" si="78"/>
        <v>16.301977231875377</v>
      </c>
      <c r="P91" s="52">
        <f t="shared" si="79"/>
        <v>0.17956998755138467</v>
      </c>
    </row>
    <row r="92" spans="1:16" ht="20.100000000000001" customHeight="1" x14ac:dyDescent="0.25">
      <c r="A92" s="38" t="s">
        <v>225</v>
      </c>
      <c r="B92" s="19">
        <v>178.52</v>
      </c>
      <c r="C92" s="140">
        <v>299.73</v>
      </c>
      <c r="D92" s="247">
        <f t="shared" si="54"/>
        <v>1.034821344053924E-3</v>
      </c>
      <c r="E92" s="215">
        <f t="shared" si="55"/>
        <v>1.6792997466287243E-3</v>
      </c>
      <c r="F92" s="52">
        <f t="shared" si="75"/>
        <v>0.67897154380461577</v>
      </c>
      <c r="H92" s="19">
        <v>43.305</v>
      </c>
      <c r="I92" s="140">
        <v>78.831999999999994</v>
      </c>
      <c r="J92" s="214">
        <f t="shared" si="52"/>
        <v>1.979029191240394E-3</v>
      </c>
      <c r="K92" s="215">
        <f t="shared" si="53"/>
        <v>3.3606628765990186E-3</v>
      </c>
      <c r="L92" s="52">
        <f t="shared" si="76"/>
        <v>0.82039025516683972</v>
      </c>
      <c r="N92" s="40">
        <f t="shared" si="77"/>
        <v>2.4257786242437822</v>
      </c>
      <c r="O92" s="143">
        <f t="shared" si="78"/>
        <v>2.6301004237146763</v>
      </c>
      <c r="P92" s="52">
        <f t="shared" si="79"/>
        <v>8.4229367605459002E-2</v>
      </c>
    </row>
    <row r="93" spans="1:16" ht="20.100000000000001" customHeight="1" x14ac:dyDescent="0.25">
      <c r="A93" s="38" t="s">
        <v>216</v>
      </c>
      <c r="B93" s="19">
        <v>49.76</v>
      </c>
      <c r="C93" s="140">
        <v>594.56000000000006</v>
      </c>
      <c r="D93" s="247">
        <f t="shared" si="54"/>
        <v>2.8844224781606127E-4</v>
      </c>
      <c r="E93" s="215">
        <f t="shared" si="55"/>
        <v>3.3311462227857552E-3</v>
      </c>
      <c r="F93" s="52">
        <f t="shared" si="75"/>
        <v>10.948553054662382</v>
      </c>
      <c r="H93" s="19">
        <v>7.9530000000000003</v>
      </c>
      <c r="I93" s="140">
        <v>76.561999999999983</v>
      </c>
      <c r="J93" s="214">
        <f t="shared" si="52"/>
        <v>3.6345039043839865E-4</v>
      </c>
      <c r="K93" s="215">
        <f t="shared" si="53"/>
        <v>3.2638912010119498E-3</v>
      </c>
      <c r="L93" s="52">
        <f t="shared" si="76"/>
        <v>8.6268074940274087</v>
      </c>
      <c r="N93" s="40">
        <f t="shared" si="77"/>
        <v>1.5982717041800645</v>
      </c>
      <c r="O93" s="143">
        <f t="shared" si="78"/>
        <v>1.2877085575888048</v>
      </c>
      <c r="P93" s="52">
        <f t="shared" si="79"/>
        <v>-0.19431185935346512</v>
      </c>
    </row>
    <row r="94" spans="1:16" ht="20.100000000000001" customHeight="1" x14ac:dyDescent="0.25">
      <c r="A94" s="38" t="s">
        <v>226</v>
      </c>
      <c r="B94" s="19">
        <v>245.56</v>
      </c>
      <c r="C94" s="140">
        <v>375.48</v>
      </c>
      <c r="D94" s="247">
        <f t="shared" si="54"/>
        <v>1.4234300316260451E-3</v>
      </c>
      <c r="E94" s="215">
        <f t="shared" si="55"/>
        <v>2.1037048972880707E-3</v>
      </c>
      <c r="F94" s="52">
        <f t="shared" si="75"/>
        <v>0.52907639680729768</v>
      </c>
      <c r="H94" s="19">
        <v>45.455000000000005</v>
      </c>
      <c r="I94" s="140">
        <v>72.775000000000006</v>
      </c>
      <c r="J94" s="214">
        <f t="shared" si="52"/>
        <v>2.0772837290805248E-3</v>
      </c>
      <c r="K94" s="215">
        <f t="shared" si="53"/>
        <v>3.1024487624885023E-3</v>
      </c>
      <c r="L94" s="52">
        <f t="shared" si="76"/>
        <v>0.60103398966010335</v>
      </c>
      <c r="N94" s="40">
        <f t="shared" si="77"/>
        <v>1.8510750936634632</v>
      </c>
      <c r="O94" s="143">
        <f t="shared" si="78"/>
        <v>1.9381857888569298</v>
      </c>
      <c r="P94" s="52">
        <f t="shared" si="79"/>
        <v>4.7059514490611937E-2</v>
      </c>
    </row>
    <row r="95" spans="1:16" ht="20.100000000000001" customHeight="1" thickBot="1" x14ac:dyDescent="0.3">
      <c r="A95" s="8" t="s">
        <v>17</v>
      </c>
      <c r="B95" s="19">
        <f>B96-SUM(B68:B94)</f>
        <v>6321.4700000000594</v>
      </c>
      <c r="C95" s="140">
        <f>C96-SUM(C68:C94)</f>
        <v>5699.3999999999942</v>
      </c>
      <c r="D95" s="247">
        <f t="shared" si="54"/>
        <v>3.6643468977126482E-2</v>
      </c>
      <c r="E95" s="215">
        <f t="shared" si="55"/>
        <v>3.1932075454361393E-2</v>
      </c>
      <c r="F95" s="52">
        <f t="shared" ref="F95" si="80">(C95-B95)/B95</f>
        <v>-9.8405908752245821E-2</v>
      </c>
      <c r="H95" s="196">
        <f>H96-SUM(H68:H94)</f>
        <v>1372.3729999999887</v>
      </c>
      <c r="I95" s="119">
        <f>I96-SUM(I68:I94)</f>
        <v>932.58899999999994</v>
      </c>
      <c r="J95" s="214">
        <f t="shared" si="52"/>
        <v>6.2717151097335888E-2</v>
      </c>
      <c r="K95" s="215">
        <f t="shared" si="53"/>
        <v>3.9756916371836343E-2</v>
      </c>
      <c r="L95" s="52">
        <f t="shared" ref="L95" si="81">(I95-H95)/H95</f>
        <v>-0.32045515322728763</v>
      </c>
      <c r="N95" s="40">
        <f t="shared" ref="N95:N96" si="82">(H95/B95)*10</f>
        <v>2.1709713088885589</v>
      </c>
      <c r="O95" s="143">
        <f t="shared" ref="O95:O96" si="83">(I95/C95)*10</f>
        <v>1.6362932940309523</v>
      </c>
      <c r="P95" s="52">
        <f>(O95-N95)/N95</f>
        <v>-0.24628515939777118</v>
      </c>
    </row>
    <row r="96" spans="1:16" ht="26.25" customHeight="1" thickBot="1" x14ac:dyDescent="0.3">
      <c r="A96" s="12" t="s">
        <v>18</v>
      </c>
      <c r="B96" s="17">
        <v>172512.87000000014</v>
      </c>
      <c r="C96" s="145">
        <v>178485.11000000002</v>
      </c>
      <c r="D96" s="243">
        <f>SUM(D68:D95)</f>
        <v>0.99999999999999967</v>
      </c>
      <c r="E96" s="244">
        <f>SUM(E68:E95)</f>
        <v>0.99999999999999967</v>
      </c>
      <c r="F96" s="57">
        <f>(C96-B96)/B96</f>
        <v>3.4619098273652678E-2</v>
      </c>
      <c r="G96" s="1"/>
      <c r="H96" s="17">
        <v>21881.940999999992</v>
      </c>
      <c r="I96" s="145">
        <v>23457.276999999998</v>
      </c>
      <c r="J96" s="255">
        <f t="shared" si="52"/>
        <v>1</v>
      </c>
      <c r="K96" s="244">
        <f t="shared" si="53"/>
        <v>1</v>
      </c>
      <c r="L96" s="57">
        <f>(I96-H96)/H96</f>
        <v>7.1992516568800138E-2</v>
      </c>
      <c r="M96" s="1"/>
      <c r="N96" s="37">
        <f t="shared" si="82"/>
        <v>1.2684236834040252</v>
      </c>
      <c r="O96" s="150">
        <f t="shared" si="83"/>
        <v>1.3142427959396725</v>
      </c>
      <c r="P96" s="57">
        <f>(O96-N96)/N96</f>
        <v>3.6122876870829247E-2</v>
      </c>
    </row>
  </sheetData>
  <mergeCells count="33"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  <mergeCell ref="A36:A38"/>
    <mergeCell ref="B36:C36"/>
    <mergeCell ref="D36:E36"/>
    <mergeCell ref="H36:I36"/>
    <mergeCell ref="N36:O36"/>
    <mergeCell ref="B37:C37"/>
    <mergeCell ref="D37:E37"/>
    <mergeCell ref="H37:I37"/>
    <mergeCell ref="J37:K37"/>
    <mergeCell ref="N37:O37"/>
    <mergeCell ref="J36:K36"/>
    <mergeCell ref="A65:A67"/>
    <mergeCell ref="B65:C65"/>
    <mergeCell ref="D65:E65"/>
    <mergeCell ref="H65:I65"/>
    <mergeCell ref="N65:O65"/>
    <mergeCell ref="B66:C66"/>
    <mergeCell ref="D66:E66"/>
    <mergeCell ref="H66:I66"/>
    <mergeCell ref="J66:K66"/>
    <mergeCell ref="N66:O66"/>
    <mergeCell ref="J65:K6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D7:F27 J7:L28 D70:E74 D75 N7:O28 D28:E32 J29:K32 N39:O49 L57 J46:L49 J39:L45 J54:L56 J62:L62 J57:K61 D46:E51 D39:F45 D54:F57 F46:F49 P39:P49 J68:L78 D76:F78 N68:P78 F28 P28 D89:E90 D84:E88 J89:K90 J84:K86 D83:E83 D82:E82 J83:K83 J82:K82 F30 D59:F59 D58:E58 L61 N59:O59 P59 D80:F81 D79:E79 D93:E93 D91:E91 J81:L81 J79:K79 J87:K88 J95:L96 J91:K91 N95:P96 D92:E92 J92:K94 J80:K80 P54:P57 N54:O57 J51:K51 J50:K50 D95:F96 D94:E94 D61:F62 D60:E60 N61:O62 P61:P62 F32:F33 J52:K52 D52:E52 J53:K53 D53:E5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8E3075A-B5C9-4C2D-BA21-F357C07C28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856466B3-3C34-4BA8-A922-77CF6F5864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01" id="{A5F93436-C430-49B4-B20F-44E264D738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06" id="{BDD183D3-B628-4573-8C3E-F6319C5AC4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10E20E31-D960-40BC-9CA0-194B7E6E6A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olha16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94</v>
      </c>
    </row>
    <row r="2" spans="1:18" ht="15.75" thickBot="1" x14ac:dyDescent="0.3"/>
    <row r="3" spans="1:18" x14ac:dyDescent="0.25">
      <c r="A3" s="329" t="s">
        <v>16</v>
      </c>
      <c r="B3" s="312"/>
      <c r="C3" s="312"/>
      <c r="D3" s="348" t="s">
        <v>1</v>
      </c>
      <c r="E3" s="341"/>
      <c r="F3" s="348" t="s">
        <v>104</v>
      </c>
      <c r="G3" s="341"/>
      <c r="H3" s="130" t="s">
        <v>0</v>
      </c>
      <c r="J3" s="342" t="s">
        <v>19</v>
      </c>
      <c r="K3" s="341"/>
      <c r="L3" s="351" t="s">
        <v>104</v>
      </c>
      <c r="M3" s="352"/>
      <c r="N3" s="130" t="s">
        <v>0</v>
      </c>
      <c r="P3" s="340" t="s">
        <v>22</v>
      </c>
      <c r="Q3" s="341"/>
      <c r="R3" s="130" t="s">
        <v>0</v>
      </c>
    </row>
    <row r="4" spans="1:18" x14ac:dyDescent="0.25">
      <c r="A4" s="347"/>
      <c r="B4" s="313"/>
      <c r="C4" s="313"/>
      <c r="D4" s="349" t="s">
        <v>152</v>
      </c>
      <c r="E4" s="343"/>
      <c r="F4" s="349" t="str">
        <f>D4</f>
        <v>jan-mar</v>
      </c>
      <c r="G4" s="343"/>
      <c r="H4" s="131" t="s">
        <v>151</v>
      </c>
      <c r="J4" s="338" t="str">
        <f>D4</f>
        <v>jan-mar</v>
      </c>
      <c r="K4" s="343"/>
      <c r="L4" s="344" t="str">
        <f>D4</f>
        <v>jan-mar</v>
      </c>
      <c r="M4" s="345"/>
      <c r="N4" s="131" t="str">
        <f>H4</f>
        <v>2023/2022</v>
      </c>
      <c r="P4" s="338" t="str">
        <f>D4</f>
        <v>jan-mar</v>
      </c>
      <c r="Q4" s="339"/>
      <c r="R4" s="131" t="str">
        <f>N4</f>
        <v>2023/2022</v>
      </c>
    </row>
    <row r="5" spans="1:18" ht="19.5" customHeight="1" thickBot="1" x14ac:dyDescent="0.3">
      <c r="A5" s="330"/>
      <c r="B5" s="353"/>
      <c r="C5" s="353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1444.6999999999998</v>
      </c>
      <c r="E6" s="147">
        <v>1148</v>
      </c>
      <c r="F6" s="248">
        <f>D6/D8</f>
        <v>0.2798260650609643</v>
      </c>
      <c r="G6" s="256">
        <f>E6/E8</f>
        <v>0.27590914225423546</v>
      </c>
      <c r="H6" s="165">
        <f>(E6-D6)/D6</f>
        <v>-0.20537135737523352</v>
      </c>
      <c r="I6" s="1"/>
      <c r="J6" s="19">
        <v>870.4639999999996</v>
      </c>
      <c r="K6" s="147">
        <v>568.58600000000013</v>
      </c>
      <c r="L6" s="247">
        <f>J6/J8</f>
        <v>0.3234339741962956</v>
      </c>
      <c r="M6" s="246">
        <f>K6/K8</f>
        <v>0.25618802122547052</v>
      </c>
      <c r="N6" s="165">
        <f>(K6-J6)/J6</f>
        <v>-0.34680124623189429</v>
      </c>
      <c r="P6" s="27">
        <f t="shared" ref="P6:Q8" si="0">(J6/D6)*10</f>
        <v>6.0252232297362749</v>
      </c>
      <c r="Q6" s="152">
        <f t="shared" si="0"/>
        <v>4.9528397212543567</v>
      </c>
      <c r="R6" s="165">
        <f>(Q6-P6)/P6</f>
        <v>-0.17798236971360423</v>
      </c>
    </row>
    <row r="7" spans="1:18" ht="24" customHeight="1" thickBot="1" x14ac:dyDescent="0.3">
      <c r="A7" s="161" t="s">
        <v>21</v>
      </c>
      <c r="B7" s="1"/>
      <c r="C7" s="1"/>
      <c r="D7" s="117">
        <v>3718.1500000000015</v>
      </c>
      <c r="E7" s="140">
        <v>3012.7899999999986</v>
      </c>
      <c r="F7" s="248">
        <f>D7/D8</f>
        <v>0.7201739349390357</v>
      </c>
      <c r="G7" s="228">
        <f>E7/E8</f>
        <v>0.72409085774576443</v>
      </c>
      <c r="H7" s="55">
        <f t="shared" ref="H7:H8" si="1">(E7-D7)/D7</f>
        <v>-0.18970724688353149</v>
      </c>
      <c r="J7" s="19">
        <v>1820.8549999999991</v>
      </c>
      <c r="K7" s="140">
        <v>1650.822999999999</v>
      </c>
      <c r="L7" s="247">
        <f>J7/J8</f>
        <v>0.6765660258037044</v>
      </c>
      <c r="M7" s="215">
        <f>K7/K8</f>
        <v>0.74381197877452943</v>
      </c>
      <c r="N7" s="102">
        <f t="shared" ref="N7:N8" si="2">(K7-J7)/J7</f>
        <v>-9.3380307602747195E-2</v>
      </c>
      <c r="P7" s="27">
        <f t="shared" si="0"/>
        <v>4.8972069443136999</v>
      </c>
      <c r="Q7" s="152">
        <f t="shared" si="0"/>
        <v>5.479382897579983</v>
      </c>
      <c r="R7" s="102">
        <f t="shared" ref="R7:R8" si="3">(Q7-P7)/P7</f>
        <v>0.11887918151840936</v>
      </c>
    </row>
    <row r="8" spans="1:18" ht="26.25" customHeight="1" thickBot="1" x14ac:dyDescent="0.3">
      <c r="A8" s="12" t="s">
        <v>12</v>
      </c>
      <c r="B8" s="162"/>
      <c r="C8" s="162"/>
      <c r="D8" s="163">
        <v>5162.8500000000013</v>
      </c>
      <c r="E8" s="145">
        <v>4160.7899999999991</v>
      </c>
      <c r="F8" s="257">
        <f>SUM(F6:F7)</f>
        <v>1</v>
      </c>
      <c r="G8" s="258">
        <f>SUM(G6:G7)</f>
        <v>0.99999999999999989</v>
      </c>
      <c r="H8" s="164">
        <f t="shared" si="1"/>
        <v>-0.19409047328510454</v>
      </c>
      <c r="I8" s="1"/>
      <c r="J8" s="17">
        <v>2691.3189999999986</v>
      </c>
      <c r="K8" s="145">
        <v>2219.4089999999992</v>
      </c>
      <c r="L8" s="243">
        <f>SUM(L6:L7)</f>
        <v>1</v>
      </c>
      <c r="M8" s="244">
        <f>SUM(M6:M7)</f>
        <v>1</v>
      </c>
      <c r="N8" s="164">
        <f t="shared" si="2"/>
        <v>-0.17534524892812767</v>
      </c>
      <c r="O8" s="1"/>
      <c r="P8" s="29">
        <f t="shared" si="0"/>
        <v>5.212855302788185</v>
      </c>
      <c r="Q8" s="146">
        <f t="shared" si="0"/>
        <v>5.3341048214401585</v>
      </c>
      <c r="R8" s="164">
        <f t="shared" si="3"/>
        <v>2.3259713076463327E-2</v>
      </c>
    </row>
  </sheetData>
  <mergeCells count="11">
    <mergeCell ref="P3:Q3"/>
    <mergeCell ref="D4:E4"/>
    <mergeCell ref="F4:G4"/>
    <mergeCell ref="J4:K4"/>
    <mergeCell ref="L4:M4"/>
    <mergeCell ref="P4:Q4"/>
    <mergeCell ref="A3:C5"/>
    <mergeCell ref="D3:E3"/>
    <mergeCell ref="F3:G3"/>
    <mergeCell ref="J3:K3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1" id="{466DFE9A-1A2D-4465-8972-18919F96BB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2" id="{420028D9-0601-4A8E-90A6-DC61EC5839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28EB7B98-9969-4BA3-972B-D7E4640ED6F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olha17">
    <pageSetUpPr fitToPage="1"/>
  </sheetPr>
  <dimension ref="A1:P84"/>
  <sheetViews>
    <sheetView showGridLines="0" topLeftCell="A4" workbookViewId="0">
      <selection activeCell="L65" sqref="L65"/>
    </sheetView>
  </sheetViews>
  <sheetFormatPr defaultRowHeight="15" x14ac:dyDescent="0.25"/>
  <cols>
    <col min="1" max="1" width="33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95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13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L5</f>
        <v>2023/2022</v>
      </c>
    </row>
    <row r="6" spans="1:16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164</v>
      </c>
      <c r="B7" s="39">
        <v>183.22</v>
      </c>
      <c r="C7" s="147">
        <v>251.11</v>
      </c>
      <c r="D7" s="247">
        <f>B7/$B$33</f>
        <v>3.5488150924392538E-2</v>
      </c>
      <c r="E7" s="246">
        <f>C7/$C$33</f>
        <v>6.0351519783502644E-2</v>
      </c>
      <c r="F7" s="52">
        <f>(C7-B7)/B7</f>
        <v>0.37053815085689346</v>
      </c>
      <c r="H7" s="39">
        <v>229.16499999999996</v>
      </c>
      <c r="I7" s="147">
        <v>294.197</v>
      </c>
      <c r="J7" s="247">
        <f>H7/$H$33</f>
        <v>8.5149697973372906E-2</v>
      </c>
      <c r="K7" s="246">
        <f>I7/$I$33</f>
        <v>0.13255645985034747</v>
      </c>
      <c r="L7" s="52">
        <f>(I7-H7)/H7</f>
        <v>0.2837780638404645</v>
      </c>
      <c r="N7" s="27">
        <f t="shared" ref="N7:N33" si="0">(H7/B7)*10</f>
        <v>12.507641087217552</v>
      </c>
      <c r="O7" s="151">
        <f t="shared" ref="O7:O33" si="1">(I7/C7)*10</f>
        <v>11.715861574608738</v>
      </c>
      <c r="P7" s="61">
        <f>(O7-N7)/N7</f>
        <v>-6.3303664303094684E-2</v>
      </c>
    </row>
    <row r="8" spans="1:16" ht="20.100000000000001" customHeight="1" x14ac:dyDescent="0.25">
      <c r="A8" s="8" t="s">
        <v>166</v>
      </c>
      <c r="B8" s="19">
        <v>972.7</v>
      </c>
      <c r="C8" s="140">
        <v>752.46</v>
      </c>
      <c r="D8" s="247">
        <f t="shared" ref="D8:D32" si="2">B8/$B$33</f>
        <v>0.18840369175939647</v>
      </c>
      <c r="E8" s="215">
        <f t="shared" ref="E8:E32" si="3">C8/$C$33</f>
        <v>0.18084546444305044</v>
      </c>
      <c r="F8" s="52">
        <f t="shared" ref="F8:F33" si="4">(C8-B8)/B8</f>
        <v>-0.22642130153181864</v>
      </c>
      <c r="H8" s="19">
        <v>265.476</v>
      </c>
      <c r="I8" s="140">
        <v>267.88</v>
      </c>
      <c r="J8" s="247">
        <f t="shared" ref="J8:J32" si="5">H8/$H$33</f>
        <v>9.8641595440748589E-2</v>
      </c>
      <c r="K8" s="215">
        <f t="shared" ref="K8:K32" si="6">I8/$I$33</f>
        <v>0.1206987986441435</v>
      </c>
      <c r="L8" s="52">
        <f t="shared" ref="L8:L31" si="7">(I8-H8)/H8</f>
        <v>9.0554325061399012E-3</v>
      </c>
      <c r="N8" s="27">
        <f t="shared" si="0"/>
        <v>2.7292690449264931</v>
      </c>
      <c r="O8" s="152">
        <f t="shared" si="1"/>
        <v>3.5600563485102192</v>
      </c>
      <c r="P8" s="52">
        <f t="shared" ref="P8:P64" si="8">(O8-N8)/N8</f>
        <v>0.30439919623464662</v>
      </c>
    </row>
    <row r="9" spans="1:16" ht="20.100000000000001" customHeight="1" x14ac:dyDescent="0.25">
      <c r="A9" s="8" t="s">
        <v>162</v>
      </c>
      <c r="B9" s="19">
        <v>577.13000000000011</v>
      </c>
      <c r="C9" s="140">
        <v>401.7600000000001</v>
      </c>
      <c r="D9" s="247">
        <f t="shared" si="2"/>
        <v>0.11178515742274135</v>
      </c>
      <c r="E9" s="215">
        <f t="shared" si="3"/>
        <v>9.6558586230018825E-2</v>
      </c>
      <c r="F9" s="52">
        <f t="shared" si="4"/>
        <v>-0.30386568017604348</v>
      </c>
      <c r="H9" s="19">
        <v>315.05499999999995</v>
      </c>
      <c r="I9" s="140">
        <v>255.14999999999998</v>
      </c>
      <c r="J9" s="247">
        <f t="shared" si="5"/>
        <v>0.11706341760304148</v>
      </c>
      <c r="K9" s="215">
        <f t="shared" si="6"/>
        <v>0.11496303745726896</v>
      </c>
      <c r="L9" s="52">
        <f t="shared" si="7"/>
        <v>-0.19014140388186185</v>
      </c>
      <c r="N9" s="27">
        <f t="shared" ref="N9:N15" si="9">(H9/B9)*10</f>
        <v>5.4589953736593122</v>
      </c>
      <c r="O9" s="152">
        <f t="shared" ref="O9:O15" si="10">(I9/C9)*10</f>
        <v>6.3508064516129012</v>
      </c>
      <c r="P9" s="52">
        <f t="shared" ref="P9:P15" si="11">(O9-N9)/N9</f>
        <v>0.16336542109135072</v>
      </c>
    </row>
    <row r="10" spans="1:16" ht="20.100000000000001" customHeight="1" x14ac:dyDescent="0.25">
      <c r="A10" s="8" t="s">
        <v>171</v>
      </c>
      <c r="B10" s="19">
        <v>69.299999999999983</v>
      </c>
      <c r="C10" s="140">
        <v>367.77000000000004</v>
      </c>
      <c r="D10" s="247">
        <f t="shared" si="2"/>
        <v>1.3422818791946307E-2</v>
      </c>
      <c r="E10" s="215">
        <f t="shared" si="3"/>
        <v>8.8389464500731818E-2</v>
      </c>
      <c r="F10" s="52">
        <f t="shared" si="4"/>
        <v>4.3069264069264088</v>
      </c>
      <c r="H10" s="19">
        <v>34.874000000000002</v>
      </c>
      <c r="I10" s="140">
        <v>157.23700000000002</v>
      </c>
      <c r="J10" s="247">
        <f t="shared" si="5"/>
        <v>1.2957958532600561E-2</v>
      </c>
      <c r="K10" s="215">
        <f t="shared" si="6"/>
        <v>7.0846337921491684E-2</v>
      </c>
      <c r="L10" s="52">
        <f t="shared" si="7"/>
        <v>3.5087170958307055</v>
      </c>
      <c r="N10" s="27">
        <f t="shared" si="9"/>
        <v>5.0323232323232334</v>
      </c>
      <c r="O10" s="152">
        <f t="shared" si="10"/>
        <v>4.2754167006553008</v>
      </c>
      <c r="P10" s="52">
        <f t="shared" si="11"/>
        <v>-0.15040896554621702</v>
      </c>
    </row>
    <row r="11" spans="1:16" ht="20.100000000000001" customHeight="1" x14ac:dyDescent="0.25">
      <c r="A11" s="8" t="s">
        <v>180</v>
      </c>
      <c r="B11" s="19"/>
      <c r="C11" s="140">
        <v>408.71000000000004</v>
      </c>
      <c r="D11" s="247">
        <f t="shared" si="2"/>
        <v>0</v>
      </c>
      <c r="E11" s="215">
        <f t="shared" si="3"/>
        <v>9.8228942099937738E-2</v>
      </c>
      <c r="F11" s="52"/>
      <c r="H11" s="19"/>
      <c r="I11" s="140">
        <v>154.529</v>
      </c>
      <c r="J11" s="247">
        <f t="shared" si="5"/>
        <v>0</v>
      </c>
      <c r="K11" s="215">
        <f t="shared" si="6"/>
        <v>6.9626193279382007E-2</v>
      </c>
      <c r="L11" s="52"/>
      <c r="N11" s="27"/>
      <c r="O11" s="152">
        <f t="shared" si="10"/>
        <v>3.7808959898216332</v>
      </c>
      <c r="P11" s="52"/>
    </row>
    <row r="12" spans="1:16" ht="20.100000000000001" customHeight="1" x14ac:dyDescent="0.25">
      <c r="A12" s="8" t="s">
        <v>179</v>
      </c>
      <c r="B12" s="19">
        <v>23.209999999999997</v>
      </c>
      <c r="C12" s="140">
        <v>32.550000000000004</v>
      </c>
      <c r="D12" s="247">
        <f t="shared" si="2"/>
        <v>4.4955789922232871E-3</v>
      </c>
      <c r="E12" s="215">
        <f t="shared" si="3"/>
        <v>7.823033606598747E-3</v>
      </c>
      <c r="F12" s="52">
        <f t="shared" si="4"/>
        <v>0.40241275312365393</v>
      </c>
      <c r="H12" s="19">
        <v>106.87799999999999</v>
      </c>
      <c r="I12" s="140">
        <v>133.47800000000001</v>
      </c>
      <c r="J12" s="247">
        <f t="shared" si="5"/>
        <v>3.9712126284546727E-2</v>
      </c>
      <c r="K12" s="215">
        <f t="shared" si="6"/>
        <v>6.0141235797457768E-2</v>
      </c>
      <c r="L12" s="52">
        <f t="shared" si="7"/>
        <v>0.24888190273021601</v>
      </c>
      <c r="N12" s="27">
        <f t="shared" si="9"/>
        <v>46.048255062473075</v>
      </c>
      <c r="O12" s="152">
        <f t="shared" si="10"/>
        <v>41.007066052227337</v>
      </c>
      <c r="P12" s="52">
        <f t="shared" si="11"/>
        <v>-0.10947622235427643</v>
      </c>
    </row>
    <row r="13" spans="1:16" ht="20.100000000000001" customHeight="1" x14ac:dyDescent="0.25">
      <c r="A13" s="8" t="s">
        <v>193</v>
      </c>
      <c r="B13" s="19">
        <v>7.6</v>
      </c>
      <c r="C13" s="140">
        <v>141.60999999999999</v>
      </c>
      <c r="D13" s="247">
        <f t="shared" si="2"/>
        <v>1.4720551633303311E-3</v>
      </c>
      <c r="E13" s="215">
        <f t="shared" si="3"/>
        <v>3.4034402120751095E-2</v>
      </c>
      <c r="F13" s="52">
        <f t="shared" si="4"/>
        <v>17.632894736842104</v>
      </c>
      <c r="H13" s="19">
        <v>3.5960000000000001</v>
      </c>
      <c r="I13" s="140">
        <v>119.279</v>
      </c>
      <c r="J13" s="247">
        <f t="shared" si="5"/>
        <v>1.3361478145102832E-3</v>
      </c>
      <c r="K13" s="215">
        <f t="shared" si="6"/>
        <v>5.3743586693574708E-2</v>
      </c>
      <c r="L13" s="52">
        <f t="shared" si="7"/>
        <v>32.169911012235815</v>
      </c>
      <c r="N13" s="27">
        <f t="shared" si="9"/>
        <v>4.7315789473684218</v>
      </c>
      <c r="O13" s="152">
        <f t="shared" si="10"/>
        <v>8.4230633429842534</v>
      </c>
      <c r="P13" s="52">
        <f t="shared" si="11"/>
        <v>0.78018023934038694</v>
      </c>
    </row>
    <row r="14" spans="1:16" ht="20.100000000000001" customHeight="1" x14ac:dyDescent="0.25">
      <c r="A14" s="8" t="s">
        <v>163</v>
      </c>
      <c r="B14" s="19">
        <v>248.64</v>
      </c>
      <c r="C14" s="140">
        <v>277.78999999999996</v>
      </c>
      <c r="D14" s="247">
        <f t="shared" si="2"/>
        <v>4.8159446817164941E-2</v>
      </c>
      <c r="E14" s="215">
        <f t="shared" si="3"/>
        <v>6.6763763612198629E-2</v>
      </c>
      <c r="F14" s="52">
        <f t="shared" si="4"/>
        <v>0.11723777348777341</v>
      </c>
      <c r="H14" s="19">
        <v>139.39000000000001</v>
      </c>
      <c r="I14" s="140">
        <v>100.89400000000001</v>
      </c>
      <c r="J14" s="247">
        <f t="shared" si="5"/>
        <v>5.179244823820589E-2</v>
      </c>
      <c r="K14" s="215">
        <f t="shared" si="6"/>
        <v>4.5459849896977059E-2</v>
      </c>
      <c r="L14" s="52">
        <f t="shared" si="7"/>
        <v>-0.27617476146065001</v>
      </c>
      <c r="N14" s="27">
        <f t="shared" si="9"/>
        <v>5.6060971685971692</v>
      </c>
      <c r="O14" s="152">
        <f t="shared" si="10"/>
        <v>3.6320241909355993</v>
      </c>
      <c r="P14" s="52">
        <f t="shared" si="11"/>
        <v>-0.35212963997831459</v>
      </c>
    </row>
    <row r="15" spans="1:16" ht="20.100000000000001" customHeight="1" x14ac:dyDescent="0.25">
      <c r="A15" s="8" t="s">
        <v>182</v>
      </c>
      <c r="B15" s="19">
        <v>145.69000000000003</v>
      </c>
      <c r="C15" s="140">
        <v>184.54999999999998</v>
      </c>
      <c r="D15" s="247">
        <f t="shared" si="2"/>
        <v>2.8218910098104736E-2</v>
      </c>
      <c r="E15" s="215">
        <f t="shared" si="3"/>
        <v>4.4354557668135126E-2</v>
      </c>
      <c r="F15" s="52">
        <f t="shared" si="4"/>
        <v>0.26673072963140881</v>
      </c>
      <c r="H15" s="19">
        <v>183.482</v>
      </c>
      <c r="I15" s="140">
        <v>97.962000000000003</v>
      </c>
      <c r="J15" s="247">
        <f t="shared" si="5"/>
        <v>6.8175493131806389E-2</v>
      </c>
      <c r="K15" s="215">
        <f t="shared" si="6"/>
        <v>4.4138777485357571E-2</v>
      </c>
      <c r="L15" s="52">
        <f t="shared" si="7"/>
        <v>-0.46609476678911282</v>
      </c>
      <c r="N15" s="27">
        <f t="shared" si="9"/>
        <v>12.59400096094447</v>
      </c>
      <c r="O15" s="152">
        <f t="shared" si="10"/>
        <v>5.3081549715524261</v>
      </c>
      <c r="P15" s="52">
        <f t="shared" si="11"/>
        <v>-0.5785171854430009</v>
      </c>
    </row>
    <row r="16" spans="1:16" ht="20.100000000000001" customHeight="1" x14ac:dyDescent="0.25">
      <c r="A16" s="8" t="s">
        <v>167</v>
      </c>
      <c r="B16" s="19">
        <v>104.07000000000001</v>
      </c>
      <c r="C16" s="140">
        <v>151.08000000000001</v>
      </c>
      <c r="D16" s="247">
        <f t="shared" si="2"/>
        <v>2.0157471164182577E-2</v>
      </c>
      <c r="E16" s="215">
        <f t="shared" si="3"/>
        <v>3.6310412205374454E-2</v>
      </c>
      <c r="F16" s="52">
        <f t="shared" si="4"/>
        <v>0.45171519169789565</v>
      </c>
      <c r="H16" s="19">
        <v>42.899999999999991</v>
      </c>
      <c r="I16" s="140">
        <v>67.652999999999992</v>
      </c>
      <c r="J16" s="247">
        <f t="shared" si="5"/>
        <v>1.5940139388901872E-2</v>
      </c>
      <c r="K16" s="215">
        <f t="shared" si="6"/>
        <v>3.0482439243960876E-2</v>
      </c>
      <c r="L16" s="52">
        <f t="shared" si="7"/>
        <v>0.57699300699300715</v>
      </c>
      <c r="N16" s="27">
        <f t="shared" ref="N16:N19" si="12">(H16/B16)*10</f>
        <v>4.1222254251945794</v>
      </c>
      <c r="O16" s="152">
        <f t="shared" ref="O16:O19" si="13">(I16/C16)*10</f>
        <v>4.4779586973788712</v>
      </c>
      <c r="P16" s="52">
        <f t="shared" ref="P16:P19" si="14">(O16-N16)/N16</f>
        <v>8.6296414070441169E-2</v>
      </c>
    </row>
    <row r="17" spans="1:16" ht="20.100000000000001" customHeight="1" x14ac:dyDescent="0.25">
      <c r="A17" s="8" t="s">
        <v>170</v>
      </c>
      <c r="B17" s="19">
        <v>248.48</v>
      </c>
      <c r="C17" s="140">
        <v>83.419999999999987</v>
      </c>
      <c r="D17" s="247">
        <f t="shared" si="2"/>
        <v>4.8128456182147464E-2</v>
      </c>
      <c r="E17" s="215">
        <f t="shared" si="3"/>
        <v>2.0049077218508977E-2</v>
      </c>
      <c r="F17" s="52">
        <f t="shared" si="4"/>
        <v>-0.66427881519639409</v>
      </c>
      <c r="H17" s="19">
        <v>103.48599999999999</v>
      </c>
      <c r="I17" s="140">
        <v>58.009</v>
      </c>
      <c r="J17" s="247">
        <f t="shared" si="5"/>
        <v>3.8451777734263386E-2</v>
      </c>
      <c r="K17" s="215">
        <f t="shared" si="6"/>
        <v>2.6137138310243842E-2</v>
      </c>
      <c r="L17" s="52">
        <f t="shared" si="7"/>
        <v>-0.4394507469609415</v>
      </c>
      <c r="N17" s="27">
        <f t="shared" si="12"/>
        <v>4.1647617514488084</v>
      </c>
      <c r="O17" s="152">
        <f t="shared" si="13"/>
        <v>6.9538479980819954</v>
      </c>
      <c r="P17" s="52">
        <f t="shared" si="14"/>
        <v>0.66968686640068642</v>
      </c>
    </row>
    <row r="18" spans="1:16" ht="20.100000000000001" customHeight="1" x14ac:dyDescent="0.25">
      <c r="A18" s="8" t="s">
        <v>168</v>
      </c>
      <c r="B18" s="19">
        <v>51.92</v>
      </c>
      <c r="C18" s="140">
        <v>86.96</v>
      </c>
      <c r="D18" s="247">
        <f t="shared" si="2"/>
        <v>1.0056461063172473E-2</v>
      </c>
      <c r="E18" s="215">
        <f t="shared" si="3"/>
        <v>2.0899877186784235E-2</v>
      </c>
      <c r="F18" s="52">
        <f t="shared" si="4"/>
        <v>0.67488443759630179</v>
      </c>
      <c r="H18" s="19">
        <v>36.984999999999999</v>
      </c>
      <c r="I18" s="140">
        <v>54.373000000000005</v>
      </c>
      <c r="J18" s="247">
        <f t="shared" si="5"/>
        <v>1.3742332291341162E-2</v>
      </c>
      <c r="K18" s="215">
        <f t="shared" si="6"/>
        <v>2.4498864337307805E-2</v>
      </c>
      <c r="L18" s="52">
        <f t="shared" si="7"/>
        <v>0.47013654184128717</v>
      </c>
      <c r="N18" s="27">
        <f t="shared" si="12"/>
        <v>7.1234591679506929</v>
      </c>
      <c r="O18" s="152">
        <f t="shared" si="13"/>
        <v>6.2526448942042325</v>
      </c>
      <c r="P18" s="52">
        <f t="shared" si="14"/>
        <v>-0.12224598375805387</v>
      </c>
    </row>
    <row r="19" spans="1:16" ht="20.100000000000001" customHeight="1" x14ac:dyDescent="0.25">
      <c r="A19" s="8" t="s">
        <v>212</v>
      </c>
      <c r="B19" s="19">
        <v>94.05</v>
      </c>
      <c r="C19" s="140">
        <v>107.28</v>
      </c>
      <c r="D19" s="247">
        <f t="shared" si="2"/>
        <v>1.8216682646212849E-2</v>
      </c>
      <c r="E19" s="215">
        <f t="shared" si="3"/>
        <v>2.5783565140273836E-2</v>
      </c>
      <c r="F19" s="52">
        <f t="shared" si="4"/>
        <v>0.14066985645933019</v>
      </c>
      <c r="H19" s="19">
        <v>28.834</v>
      </c>
      <c r="I19" s="140">
        <v>43.363</v>
      </c>
      <c r="J19" s="247">
        <f t="shared" si="5"/>
        <v>1.0713705807449805E-2</v>
      </c>
      <c r="K19" s="215">
        <f t="shared" si="6"/>
        <v>1.9538084237740758E-2</v>
      </c>
      <c r="L19" s="52">
        <f t="shared" si="7"/>
        <v>0.50388430325310396</v>
      </c>
      <c r="N19" s="27">
        <f t="shared" si="12"/>
        <v>3.0658160552897398</v>
      </c>
      <c r="O19" s="152">
        <f t="shared" si="13"/>
        <v>4.0420395227442203</v>
      </c>
      <c r="P19" s="52">
        <f t="shared" si="14"/>
        <v>0.31842206115729305</v>
      </c>
    </row>
    <row r="20" spans="1:16" ht="20.100000000000001" customHeight="1" x14ac:dyDescent="0.25">
      <c r="A20" s="8" t="s">
        <v>165</v>
      </c>
      <c r="B20" s="19">
        <v>102.90999999999998</v>
      </c>
      <c r="C20" s="140">
        <v>86.390000000000015</v>
      </c>
      <c r="D20" s="247">
        <f t="shared" si="2"/>
        <v>1.9932789060305836E-2</v>
      </c>
      <c r="E20" s="215">
        <f t="shared" si="3"/>
        <v>2.0762883971553479E-2</v>
      </c>
      <c r="F20" s="52">
        <f t="shared" si="4"/>
        <v>-0.16052861723836334</v>
      </c>
      <c r="H20" s="19">
        <v>84.749000000000009</v>
      </c>
      <c r="I20" s="140">
        <v>40.065000000000005</v>
      </c>
      <c r="J20" s="247">
        <f t="shared" si="5"/>
        <v>3.1489763941026698E-2</v>
      </c>
      <c r="K20" s="215">
        <f t="shared" si="6"/>
        <v>1.8052103059868634E-2</v>
      </c>
      <c r="L20" s="52">
        <f t="shared" si="7"/>
        <v>-0.52725105900954583</v>
      </c>
      <c r="N20" s="27">
        <f t="shared" ref="N20:N31" si="15">(H20/B20)*10</f>
        <v>8.2352541055291049</v>
      </c>
      <c r="O20" s="152">
        <f t="shared" ref="O20:O31" si="16">(I20/C20)*10</f>
        <v>4.6376895474013189</v>
      </c>
      <c r="P20" s="52">
        <f t="shared" ref="P20:P31" si="17">(O20-N20)/N20</f>
        <v>-0.43684924739752723</v>
      </c>
    </row>
    <row r="21" spans="1:16" ht="20.100000000000001" customHeight="1" x14ac:dyDescent="0.25">
      <c r="A21" s="8" t="s">
        <v>169</v>
      </c>
      <c r="B21" s="19">
        <v>209.38000000000002</v>
      </c>
      <c r="C21" s="140">
        <v>31.66</v>
      </c>
      <c r="D21" s="247">
        <f t="shared" si="2"/>
        <v>4.055511974975063E-2</v>
      </c>
      <c r="E21" s="215">
        <f t="shared" si="3"/>
        <v>7.6091319196594865E-3</v>
      </c>
      <c r="F21" s="52">
        <f t="shared" si="4"/>
        <v>-0.84879167064667116</v>
      </c>
      <c r="H21" s="19">
        <v>345.76400000000007</v>
      </c>
      <c r="I21" s="140">
        <v>26.314</v>
      </c>
      <c r="J21" s="247">
        <f t="shared" si="5"/>
        <v>0.12847380782434195</v>
      </c>
      <c r="K21" s="215">
        <f t="shared" si="6"/>
        <v>1.1856309495005197E-2</v>
      </c>
      <c r="L21" s="52">
        <f t="shared" si="7"/>
        <v>-0.92389606783817857</v>
      </c>
      <c r="N21" s="27">
        <f t="shared" si="15"/>
        <v>16.513707135351993</v>
      </c>
      <c r="O21" s="152">
        <f t="shared" si="16"/>
        <v>8.3114339861023385</v>
      </c>
      <c r="P21" s="52">
        <f t="shared" si="17"/>
        <v>-0.49669484156531407</v>
      </c>
    </row>
    <row r="22" spans="1:16" ht="20.100000000000001" customHeight="1" x14ac:dyDescent="0.25">
      <c r="A22" s="8" t="s">
        <v>176</v>
      </c>
      <c r="B22" s="19">
        <v>37.54</v>
      </c>
      <c r="C22" s="140">
        <v>48.84</v>
      </c>
      <c r="D22" s="247">
        <f t="shared" si="2"/>
        <v>7.2711777409763994E-3</v>
      </c>
      <c r="E22" s="215">
        <f t="shared" si="3"/>
        <v>1.1738155494509454E-2</v>
      </c>
      <c r="F22" s="52">
        <f t="shared" si="4"/>
        <v>0.30101225359616424</v>
      </c>
      <c r="H22" s="19">
        <v>11.590000000000002</v>
      </c>
      <c r="I22" s="140">
        <v>26.110000000000003</v>
      </c>
      <c r="J22" s="247">
        <f t="shared" si="5"/>
        <v>4.3064385901485491E-3</v>
      </c>
      <c r="K22" s="215">
        <f t="shared" si="6"/>
        <v>1.1764393133487334E-2</v>
      </c>
      <c r="L22" s="52">
        <f t="shared" si="7"/>
        <v>1.2528041415012943</v>
      </c>
      <c r="N22" s="27">
        <f t="shared" ref="N22:N24" si="18">(H22/B22)*10</f>
        <v>3.0873734683004801</v>
      </c>
      <c r="O22" s="152">
        <f t="shared" ref="O22:O24" si="19">(I22/C22)*10</f>
        <v>5.3460278460278463</v>
      </c>
      <c r="P22" s="52">
        <f t="shared" ref="P22:P24" si="20">(O22-N22)/N22</f>
        <v>0.73157795806630987</v>
      </c>
    </row>
    <row r="23" spans="1:16" ht="20.100000000000001" customHeight="1" x14ac:dyDescent="0.25">
      <c r="A23" s="8" t="s">
        <v>174</v>
      </c>
      <c r="B23" s="19">
        <v>451.34999999999997</v>
      </c>
      <c r="C23" s="140">
        <v>60.720000000000006</v>
      </c>
      <c r="D23" s="247">
        <f t="shared" si="2"/>
        <v>8.7422644469624333E-2</v>
      </c>
      <c r="E23" s="215">
        <f t="shared" si="3"/>
        <v>1.459338250668743E-2</v>
      </c>
      <c r="F23" s="52">
        <f t="shared" si="4"/>
        <v>-0.86547025589896964</v>
      </c>
      <c r="H23" s="19">
        <v>96.326000000000008</v>
      </c>
      <c r="I23" s="140">
        <v>23.829000000000004</v>
      </c>
      <c r="J23" s="247">
        <f t="shared" si="5"/>
        <v>3.5791372185905883E-2</v>
      </c>
      <c r="K23" s="215">
        <f t="shared" si="6"/>
        <v>1.0736642052005734E-2</v>
      </c>
      <c r="L23" s="52">
        <f t="shared" si="7"/>
        <v>-0.75262130681228323</v>
      </c>
      <c r="N23" s="27">
        <f t="shared" si="18"/>
        <v>2.1341752520217132</v>
      </c>
      <c r="O23" s="152">
        <f t="shared" si="19"/>
        <v>3.9244071146245063</v>
      </c>
      <c r="P23" s="52">
        <f t="shared" si="20"/>
        <v>0.83884013785039391</v>
      </c>
    </row>
    <row r="24" spans="1:16" ht="20.100000000000001" customHeight="1" x14ac:dyDescent="0.25">
      <c r="A24" s="8" t="s">
        <v>200</v>
      </c>
      <c r="B24" s="19">
        <v>23.990000000000002</v>
      </c>
      <c r="C24" s="140">
        <v>42.59</v>
      </c>
      <c r="D24" s="247">
        <f t="shared" si="2"/>
        <v>4.6466583379335064E-3</v>
      </c>
      <c r="E24" s="215">
        <f t="shared" si="3"/>
        <v>1.0236036906452859E-2</v>
      </c>
      <c r="F24" s="52">
        <f t="shared" si="4"/>
        <v>0.77532305127136303</v>
      </c>
      <c r="H24" s="19">
        <v>16.888000000000002</v>
      </c>
      <c r="I24" s="140">
        <v>21.161999999999999</v>
      </c>
      <c r="J24" s="247">
        <f t="shared" si="5"/>
        <v>6.2749900699248231E-3</v>
      </c>
      <c r="K24" s="215">
        <f t="shared" si="6"/>
        <v>9.534970796279546E-3</v>
      </c>
      <c r="L24" s="52">
        <f t="shared" si="7"/>
        <v>0.25307910942681178</v>
      </c>
      <c r="N24" s="27">
        <f t="shared" si="18"/>
        <v>7.0395998332638596</v>
      </c>
      <c r="O24" s="152">
        <f t="shared" si="19"/>
        <v>4.9687720122094383</v>
      </c>
      <c r="P24" s="52">
        <f t="shared" si="20"/>
        <v>-0.29416840020781365</v>
      </c>
    </row>
    <row r="25" spans="1:16" ht="20.100000000000001" customHeight="1" x14ac:dyDescent="0.25">
      <c r="A25" s="8" t="s">
        <v>227</v>
      </c>
      <c r="B25" s="19">
        <v>373.17</v>
      </c>
      <c r="C25" s="140">
        <v>55.03</v>
      </c>
      <c r="D25" s="247">
        <f t="shared" si="2"/>
        <v>7.2279845434207859E-2</v>
      </c>
      <c r="E25" s="215">
        <f t="shared" si="3"/>
        <v>1.3225853744120705E-2</v>
      </c>
      <c r="F25" s="52">
        <f t="shared" si="4"/>
        <v>-0.85253369777849231</v>
      </c>
      <c r="H25" s="19">
        <v>98.015000000000015</v>
      </c>
      <c r="I25" s="140">
        <v>20.111000000000001</v>
      </c>
      <c r="J25" s="247">
        <f t="shared" si="5"/>
        <v>3.6418945505902509E-2</v>
      </c>
      <c r="K25" s="215">
        <f t="shared" si="6"/>
        <v>9.0614213063027107E-3</v>
      </c>
      <c r="L25" s="52">
        <f t="shared" si="7"/>
        <v>-0.79481711982859771</v>
      </c>
      <c r="N25" s="27">
        <f t="shared" ref="N25:N29" si="21">(H25/B25)*10</f>
        <v>2.6265509017337947</v>
      </c>
      <c r="O25" s="152">
        <f t="shared" ref="O25:O29" si="22">(I25/C25)*10</f>
        <v>3.6545520625113577</v>
      </c>
      <c r="P25" s="52">
        <f t="shared" ref="P25:P29" si="23">(O25-N25)/N25</f>
        <v>0.39138824992844268</v>
      </c>
    </row>
    <row r="26" spans="1:16" ht="20.100000000000001" customHeight="1" x14ac:dyDescent="0.25">
      <c r="A26" s="8" t="s">
        <v>177</v>
      </c>
      <c r="B26" s="19">
        <v>91.820000000000007</v>
      </c>
      <c r="C26" s="140">
        <v>22.71</v>
      </c>
      <c r="D26" s="247">
        <f t="shared" si="2"/>
        <v>1.7784750670656713E-2</v>
      </c>
      <c r="E26" s="215">
        <f t="shared" si="3"/>
        <v>5.4580981015624431E-3</v>
      </c>
      <c r="F26" s="52">
        <f t="shared" si="4"/>
        <v>-0.75266826399477249</v>
      </c>
      <c r="H26" s="19">
        <v>68.335999999999999</v>
      </c>
      <c r="I26" s="140">
        <v>19.341000000000001</v>
      </c>
      <c r="J26" s="247">
        <f t="shared" si="5"/>
        <v>2.5391267255944022E-2</v>
      </c>
      <c r="K26" s="215">
        <f t="shared" si="6"/>
        <v>8.7144820986127351E-3</v>
      </c>
      <c r="L26" s="52">
        <f t="shared" ref="L26:L30" si="24">(I26-H26)/H26</f>
        <v>-0.71697202060407395</v>
      </c>
      <c r="N26" s="27">
        <f t="shared" si="21"/>
        <v>7.4423872794598118</v>
      </c>
      <c r="O26" s="152">
        <f t="shared" si="22"/>
        <v>8.5165125495376497</v>
      </c>
      <c r="P26" s="52">
        <f t="shared" si="23"/>
        <v>0.144325366276263</v>
      </c>
    </row>
    <row r="27" spans="1:16" ht="20.100000000000001" customHeight="1" x14ac:dyDescent="0.25">
      <c r="A27" s="8" t="s">
        <v>201</v>
      </c>
      <c r="B27" s="19">
        <v>75.060000000000016</v>
      </c>
      <c r="C27" s="140">
        <v>93.62</v>
      </c>
      <c r="D27" s="247">
        <f t="shared" si="2"/>
        <v>1.4538481652575617E-2</v>
      </c>
      <c r="E27" s="215">
        <f t="shared" si="3"/>
        <v>2.2500534754217344E-2</v>
      </c>
      <c r="F27" s="52">
        <f t="shared" si="4"/>
        <v>0.24726885158539813</v>
      </c>
      <c r="H27" s="19">
        <v>17.013999999999999</v>
      </c>
      <c r="I27" s="140">
        <v>16.898</v>
      </c>
      <c r="J27" s="247">
        <f t="shared" si="5"/>
        <v>6.3218072625355832E-3</v>
      </c>
      <c r="K27" s="215">
        <f t="shared" si="6"/>
        <v>7.6137386123963594E-3</v>
      </c>
      <c r="L27" s="52">
        <f t="shared" si="24"/>
        <v>-6.8179146585164961E-3</v>
      </c>
      <c r="N27" s="27">
        <f t="shared" si="21"/>
        <v>2.2667199573674388</v>
      </c>
      <c r="O27" s="152">
        <f t="shared" si="22"/>
        <v>1.8049562059389017</v>
      </c>
      <c r="P27" s="52">
        <f t="shared" si="23"/>
        <v>-0.20371451264973553</v>
      </c>
    </row>
    <row r="28" spans="1:16" ht="20.100000000000001" customHeight="1" x14ac:dyDescent="0.25">
      <c r="A28" s="8" t="s">
        <v>181</v>
      </c>
      <c r="B28" s="19">
        <v>23.19</v>
      </c>
      <c r="C28" s="140">
        <v>30.089999999999996</v>
      </c>
      <c r="D28" s="247">
        <f t="shared" si="2"/>
        <v>4.4917051628461033E-3</v>
      </c>
      <c r="E28" s="215">
        <f t="shared" si="3"/>
        <v>7.2317997303396686E-3</v>
      </c>
      <c r="F28" s="52">
        <f t="shared" si="4"/>
        <v>0.29754204398447581</v>
      </c>
      <c r="H28" s="19">
        <v>9.8680000000000003</v>
      </c>
      <c r="I28" s="140">
        <v>16.867999999999999</v>
      </c>
      <c r="J28" s="247">
        <f t="shared" si="5"/>
        <v>3.6666036244681517E-3</v>
      </c>
      <c r="K28" s="215">
        <f t="shared" si="6"/>
        <v>7.6002215004084377E-3</v>
      </c>
      <c r="L28" s="52">
        <f t="shared" si="24"/>
        <v>0.70936359951357908</v>
      </c>
      <c r="N28" s="27">
        <f t="shared" ref="N28" si="25">(H28/B28)*10</f>
        <v>4.2552824493316086</v>
      </c>
      <c r="O28" s="152">
        <f t="shared" ref="O28" si="26">(I28/C28)*10</f>
        <v>5.6058491193087416</v>
      </c>
      <c r="P28" s="52">
        <f t="shared" ref="P28" si="27">(O28-N28)/N28</f>
        <v>0.31738590470986738</v>
      </c>
    </row>
    <row r="29" spans="1:16" ht="20.100000000000001" customHeight="1" x14ac:dyDescent="0.25">
      <c r="A29" s="8" t="s">
        <v>224</v>
      </c>
      <c r="B29" s="19">
        <v>36</v>
      </c>
      <c r="C29" s="140">
        <v>29.25</v>
      </c>
      <c r="D29" s="247">
        <f t="shared" si="2"/>
        <v>6.9728928789331481E-3</v>
      </c>
      <c r="E29" s="215">
        <f t="shared" si="3"/>
        <v>7.0299149921048635E-3</v>
      </c>
      <c r="F29" s="52">
        <f t="shared" si="4"/>
        <v>-0.1875</v>
      </c>
      <c r="H29" s="19">
        <v>16.935000000000002</v>
      </c>
      <c r="I29" s="140">
        <v>14.648999999999999</v>
      </c>
      <c r="J29" s="247">
        <f t="shared" si="5"/>
        <v>6.2924536258986783E-3</v>
      </c>
      <c r="K29" s="215">
        <f t="shared" si="6"/>
        <v>6.6004057837018744E-3</v>
      </c>
      <c r="L29" s="52">
        <f t="shared" si="24"/>
        <v>-0.13498671390611178</v>
      </c>
      <c r="N29" s="27">
        <f t="shared" si="21"/>
        <v>4.7041666666666675</v>
      </c>
      <c r="O29" s="152">
        <f t="shared" si="22"/>
        <v>5.0082051282051276</v>
      </c>
      <c r="P29" s="52">
        <f t="shared" si="23"/>
        <v>6.4631736730939263E-2</v>
      </c>
    </row>
    <row r="30" spans="1:16" ht="20.100000000000001" customHeight="1" x14ac:dyDescent="0.25">
      <c r="A30" s="8" t="s">
        <v>173</v>
      </c>
      <c r="B30" s="19">
        <v>79.06</v>
      </c>
      <c r="C30" s="140">
        <v>15.48</v>
      </c>
      <c r="D30" s="247">
        <f t="shared" si="2"/>
        <v>1.531324752801263E-2</v>
      </c>
      <c r="E30" s="215">
        <f t="shared" si="3"/>
        <v>3.7204473188985738E-3</v>
      </c>
      <c r="F30" s="52">
        <f t="shared" si="4"/>
        <v>-0.80419934227169232</v>
      </c>
      <c r="H30" s="19">
        <v>79.475999999999985</v>
      </c>
      <c r="I30" s="140">
        <v>14.436000000000002</v>
      </c>
      <c r="J30" s="247">
        <f t="shared" si="5"/>
        <v>2.9530501586768419E-2</v>
      </c>
      <c r="K30" s="215">
        <f t="shared" si="6"/>
        <v>6.5044342885876355E-3</v>
      </c>
      <c r="L30" s="52">
        <f t="shared" si="24"/>
        <v>-0.81836025970104165</v>
      </c>
      <c r="N30" s="27">
        <f t="shared" ref="N30" si="28">(H30/B30)*10</f>
        <v>10.052618264609155</v>
      </c>
      <c r="O30" s="152">
        <f t="shared" ref="O30" si="29">(I30/C30)*10</f>
        <v>9.3255813953488378</v>
      </c>
      <c r="P30" s="52">
        <f t="shared" ref="P30" si="30">(O30-N30)/N30</f>
        <v>-7.2323135139816655E-2</v>
      </c>
    </row>
    <row r="31" spans="1:16" ht="20.100000000000001" customHeight="1" x14ac:dyDescent="0.25">
      <c r="A31" s="8" t="s">
        <v>189</v>
      </c>
      <c r="B31" s="19">
        <v>29.990000000000002</v>
      </c>
      <c r="C31" s="140">
        <v>34.409999999999997</v>
      </c>
      <c r="D31" s="247">
        <f t="shared" si="2"/>
        <v>5.8088071510890311E-3</v>
      </c>
      <c r="E31" s="215">
        <f t="shared" si="3"/>
        <v>8.2700640984043877E-3</v>
      </c>
      <c r="F31" s="52">
        <f t="shared" si="4"/>
        <v>0.14738246082027323</v>
      </c>
      <c r="H31" s="19">
        <v>12.595000000000001</v>
      </c>
      <c r="I31" s="140">
        <v>12.721</v>
      </c>
      <c r="J31" s="247">
        <f t="shared" si="5"/>
        <v>4.6798614359724738E-3</v>
      </c>
      <c r="K31" s="215">
        <f t="shared" si="6"/>
        <v>5.7317060532781445E-3</v>
      </c>
      <c r="L31" s="52">
        <f t="shared" si="7"/>
        <v>1.0003969829297295E-2</v>
      </c>
      <c r="N31" s="27">
        <f t="shared" si="15"/>
        <v>4.199733244414805</v>
      </c>
      <c r="O31" s="152">
        <f t="shared" si="16"/>
        <v>3.6968904388259234</v>
      </c>
      <c r="P31" s="52">
        <f t="shared" si="17"/>
        <v>-0.11973208209297784</v>
      </c>
    </row>
    <row r="32" spans="1:16" ht="20.100000000000001" customHeight="1" thickBot="1" x14ac:dyDescent="0.3">
      <c r="A32" s="8" t="s">
        <v>17</v>
      </c>
      <c r="B32" s="19">
        <f>B33-SUM(B7:B31)</f>
        <v>903.3799999999992</v>
      </c>
      <c r="C32" s="140">
        <f>C33-SUM(C7:C31)</f>
        <v>362.94999999999982</v>
      </c>
      <c r="D32" s="247">
        <f t="shared" si="2"/>
        <v>0.17497699913807283</v>
      </c>
      <c r="E32" s="215">
        <f t="shared" si="3"/>
        <v>8.7231030645622529E-2</v>
      </c>
      <c r="F32" s="52">
        <f t="shared" si="4"/>
        <v>-0.59823108769288658</v>
      </c>
      <c r="H32" s="19">
        <f>H33-SUM(H7:H31)</f>
        <v>343.64199999999983</v>
      </c>
      <c r="I32" s="140">
        <f>I33-SUM(I7:I31)</f>
        <v>162.9010000000012</v>
      </c>
      <c r="J32" s="247">
        <f t="shared" si="5"/>
        <v>0.12768534685037333</v>
      </c>
      <c r="K32" s="215">
        <f t="shared" si="6"/>
        <v>7.3398368664811725E-2</v>
      </c>
      <c r="L32" s="52">
        <f t="shared" ref="L32:L33" si="31">(I32-H32)/H32</f>
        <v>-0.5259572462038945</v>
      </c>
      <c r="N32" s="27">
        <f t="shared" si="0"/>
        <v>3.8039584670902626</v>
      </c>
      <c r="O32" s="152">
        <f t="shared" si="1"/>
        <v>4.4882490701198865</v>
      </c>
      <c r="P32" s="52">
        <f t="shared" si="8"/>
        <v>0.17988908368735526</v>
      </c>
    </row>
    <row r="33" spans="1:16" ht="26.25" customHeight="1" thickBot="1" x14ac:dyDescent="0.3">
      <c r="A33" s="12" t="s">
        <v>18</v>
      </c>
      <c r="B33" s="17">
        <v>5162.8499999999995</v>
      </c>
      <c r="C33" s="145">
        <v>4160.7900000000009</v>
      </c>
      <c r="D33" s="243">
        <f>SUM(D7:D32)</f>
        <v>1</v>
      </c>
      <c r="E33" s="244">
        <f>SUM(E7:E32)</f>
        <v>0.99999999999999944</v>
      </c>
      <c r="F33" s="57">
        <f t="shared" si="4"/>
        <v>-0.1940904732851039</v>
      </c>
      <c r="G33" s="1"/>
      <c r="H33" s="17">
        <v>2691.3189999999995</v>
      </c>
      <c r="I33" s="145">
        <v>2219.409000000001</v>
      </c>
      <c r="J33" s="243">
        <f>SUM(J7:J32)</f>
        <v>1</v>
      </c>
      <c r="K33" s="244">
        <f>SUM(K7:K32)</f>
        <v>0.99999999999999989</v>
      </c>
      <c r="L33" s="57">
        <f t="shared" si="31"/>
        <v>-0.17534524892812728</v>
      </c>
      <c r="N33" s="29">
        <f t="shared" si="0"/>
        <v>5.2128553027881885</v>
      </c>
      <c r="O33" s="146">
        <f t="shared" si="1"/>
        <v>5.3341048214401612</v>
      </c>
      <c r="P33" s="57">
        <f t="shared" si="8"/>
        <v>2.3259713076463139E-2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F37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171</v>
      </c>
      <c r="B39" s="39">
        <v>69.299999999999983</v>
      </c>
      <c r="C39" s="147">
        <v>367.77000000000004</v>
      </c>
      <c r="D39" s="247">
        <f t="shared" ref="D39:D55" si="32">B39/$B$56</f>
        <v>4.7968436353568206E-2</v>
      </c>
      <c r="E39" s="246">
        <f t="shared" ref="E39:E55" si="33">C39/$C$56</f>
        <v>0.32035714285714301</v>
      </c>
      <c r="F39" s="52">
        <f>(C39-B39)/B39</f>
        <v>4.3069264069264088</v>
      </c>
      <c r="H39" s="39">
        <v>34.874000000000002</v>
      </c>
      <c r="I39" s="147">
        <v>157.23700000000002</v>
      </c>
      <c r="J39" s="247">
        <f t="shared" ref="J39:J55" si="34">H39/$H$56</f>
        <v>4.0063690169840453E-2</v>
      </c>
      <c r="K39" s="246">
        <f t="shared" ref="K39:K55" si="35">I39/$I$56</f>
        <v>0.27654040022089882</v>
      </c>
      <c r="L39" s="52">
        <f>(I39-H39)/H39</f>
        <v>3.5087170958307055</v>
      </c>
      <c r="N39" s="27">
        <f t="shared" ref="N39:N56" si="36">(H39/B39)*10</f>
        <v>5.0323232323232334</v>
      </c>
      <c r="O39" s="151">
        <f t="shared" ref="O39:O56" si="37">(I39/C39)*10</f>
        <v>4.2754167006553008</v>
      </c>
      <c r="P39" s="61">
        <f t="shared" si="8"/>
        <v>-0.15040896554621702</v>
      </c>
    </row>
    <row r="40" spans="1:16" ht="20.100000000000001" customHeight="1" x14ac:dyDescent="0.25">
      <c r="A40" s="38" t="s">
        <v>193</v>
      </c>
      <c r="B40" s="19">
        <v>7.6</v>
      </c>
      <c r="C40" s="140">
        <v>141.60999999999999</v>
      </c>
      <c r="D40" s="247">
        <f t="shared" si="32"/>
        <v>5.2606077386308583E-3</v>
      </c>
      <c r="E40" s="215">
        <f t="shared" si="33"/>
        <v>0.12335365853658541</v>
      </c>
      <c r="F40" s="52">
        <f t="shared" ref="F40:F56" si="38">(C40-B40)/B40</f>
        <v>17.632894736842104</v>
      </c>
      <c r="H40" s="19">
        <v>3.5960000000000001</v>
      </c>
      <c r="I40" s="140">
        <v>119.279</v>
      </c>
      <c r="J40" s="247">
        <f t="shared" si="34"/>
        <v>4.1311300639658849E-3</v>
      </c>
      <c r="K40" s="215">
        <f t="shared" si="35"/>
        <v>0.20978180961191442</v>
      </c>
      <c r="L40" s="52">
        <f t="shared" ref="L40:L56" si="39">(I40-H40)/H40</f>
        <v>32.169911012235815</v>
      </c>
      <c r="N40" s="27">
        <f t="shared" si="36"/>
        <v>4.7315789473684218</v>
      </c>
      <c r="O40" s="152">
        <f t="shared" si="37"/>
        <v>8.4230633429842534</v>
      </c>
      <c r="P40" s="52">
        <f t="shared" si="8"/>
        <v>0.78018023934038694</v>
      </c>
    </row>
    <row r="41" spans="1:16" ht="20.100000000000001" customHeight="1" x14ac:dyDescent="0.25">
      <c r="A41" s="38" t="s">
        <v>163</v>
      </c>
      <c r="B41" s="19">
        <v>248.64</v>
      </c>
      <c r="C41" s="140">
        <v>277.78999999999996</v>
      </c>
      <c r="D41" s="247">
        <f t="shared" si="32"/>
        <v>0.17210493528068113</v>
      </c>
      <c r="E41" s="215">
        <f t="shared" si="33"/>
        <v>0.24197735191637637</v>
      </c>
      <c r="F41" s="52">
        <f t="shared" si="38"/>
        <v>0.11723777348777341</v>
      </c>
      <c r="H41" s="19">
        <v>139.39000000000001</v>
      </c>
      <c r="I41" s="140">
        <v>100.89400000000001</v>
      </c>
      <c r="J41" s="247">
        <f t="shared" si="34"/>
        <v>0.16013298654510699</v>
      </c>
      <c r="K41" s="215">
        <f t="shared" si="35"/>
        <v>0.17744721115187498</v>
      </c>
      <c r="L41" s="52">
        <f t="shared" si="39"/>
        <v>-0.27617476146065001</v>
      </c>
      <c r="N41" s="27">
        <f t="shared" si="36"/>
        <v>5.6060971685971692</v>
      </c>
      <c r="O41" s="152">
        <f t="shared" si="37"/>
        <v>3.6320241909355993</v>
      </c>
      <c r="P41" s="52">
        <f t="shared" si="8"/>
        <v>-0.35212963997831459</v>
      </c>
    </row>
    <row r="42" spans="1:16" ht="20.100000000000001" customHeight="1" x14ac:dyDescent="0.25">
      <c r="A42" s="38" t="s">
        <v>168</v>
      </c>
      <c r="B42" s="19">
        <v>51.92</v>
      </c>
      <c r="C42" s="140">
        <v>86.96</v>
      </c>
      <c r="D42" s="247">
        <f t="shared" si="32"/>
        <v>3.5938257077593967E-2</v>
      </c>
      <c r="E42" s="215">
        <f t="shared" si="33"/>
        <v>7.5749128919860645E-2</v>
      </c>
      <c r="F42" s="52">
        <f t="shared" ref="F42:F44" si="40">(C42-B42)/B42</f>
        <v>0.67488443759630179</v>
      </c>
      <c r="H42" s="19">
        <v>36.984999999999999</v>
      </c>
      <c r="I42" s="140">
        <v>54.373000000000005</v>
      </c>
      <c r="J42" s="247">
        <f t="shared" si="34"/>
        <v>4.2488833541651345E-2</v>
      </c>
      <c r="K42" s="215">
        <f t="shared" si="35"/>
        <v>9.562845374314527E-2</v>
      </c>
      <c r="L42" s="52">
        <f t="shared" ref="L42:L54" si="41">(I42-H42)/H42</f>
        <v>0.47013654184128717</v>
      </c>
      <c r="N42" s="27">
        <f t="shared" si="36"/>
        <v>7.1234591679506929</v>
      </c>
      <c r="O42" s="152">
        <f t="shared" si="37"/>
        <v>6.2526448942042325</v>
      </c>
      <c r="P42" s="52">
        <f t="shared" ref="P42:P45" si="42">(O42-N42)/N42</f>
        <v>-0.12224598375805387</v>
      </c>
    </row>
    <row r="43" spans="1:16" ht="20.100000000000001" customHeight="1" x14ac:dyDescent="0.25">
      <c r="A43" s="38" t="s">
        <v>169</v>
      </c>
      <c r="B43" s="19">
        <v>209.38000000000002</v>
      </c>
      <c r="C43" s="140">
        <v>31.66</v>
      </c>
      <c r="D43" s="247">
        <f t="shared" si="32"/>
        <v>0.14492974319928018</v>
      </c>
      <c r="E43" s="215">
        <f t="shared" si="33"/>
        <v>2.7578397212543564E-2</v>
      </c>
      <c r="F43" s="52">
        <f t="shared" si="40"/>
        <v>-0.84879167064667116</v>
      </c>
      <c r="H43" s="19">
        <v>345.76400000000007</v>
      </c>
      <c r="I43" s="140">
        <v>26.314</v>
      </c>
      <c r="J43" s="247">
        <f t="shared" si="34"/>
        <v>0.39721803543857076</v>
      </c>
      <c r="K43" s="215">
        <f t="shared" si="35"/>
        <v>4.6279718459476656E-2</v>
      </c>
      <c r="L43" s="52">
        <f t="shared" si="41"/>
        <v>-0.92389606783817857</v>
      </c>
      <c r="N43" s="27">
        <f t="shared" si="36"/>
        <v>16.513707135351993</v>
      </c>
      <c r="O43" s="152">
        <f t="shared" si="37"/>
        <v>8.3114339861023385</v>
      </c>
      <c r="P43" s="52">
        <f t="shared" si="42"/>
        <v>-0.49669484156531407</v>
      </c>
    </row>
    <row r="44" spans="1:16" ht="20.100000000000001" customHeight="1" x14ac:dyDescent="0.25">
      <c r="A44" s="38" t="s">
        <v>176</v>
      </c>
      <c r="B44" s="19">
        <v>37.54</v>
      </c>
      <c r="C44" s="140">
        <v>48.84</v>
      </c>
      <c r="D44" s="247">
        <f t="shared" si="32"/>
        <v>2.598463348792137E-2</v>
      </c>
      <c r="E44" s="215">
        <f t="shared" si="33"/>
        <v>4.2543554006968659E-2</v>
      </c>
      <c r="F44" s="52">
        <f t="shared" si="40"/>
        <v>0.30101225359616424</v>
      </c>
      <c r="H44" s="19">
        <v>11.590000000000002</v>
      </c>
      <c r="I44" s="140">
        <v>26.110000000000003</v>
      </c>
      <c r="J44" s="247">
        <f t="shared" si="34"/>
        <v>1.3314737886920081E-2</v>
      </c>
      <c r="K44" s="215">
        <f t="shared" si="35"/>
        <v>4.5920933684614106E-2</v>
      </c>
      <c r="L44" s="52">
        <f t="shared" si="41"/>
        <v>1.2528041415012943</v>
      </c>
      <c r="N44" s="27">
        <f t="shared" si="36"/>
        <v>3.0873734683004801</v>
      </c>
      <c r="O44" s="152">
        <f t="shared" si="37"/>
        <v>5.3460278460278463</v>
      </c>
      <c r="P44" s="52">
        <f t="shared" si="42"/>
        <v>0.73157795806630987</v>
      </c>
    </row>
    <row r="45" spans="1:16" ht="20.100000000000001" customHeight="1" x14ac:dyDescent="0.25">
      <c r="A45" s="38" t="s">
        <v>174</v>
      </c>
      <c r="B45" s="19">
        <v>451.34999999999997</v>
      </c>
      <c r="C45" s="140">
        <v>60.720000000000006</v>
      </c>
      <c r="D45" s="247">
        <f t="shared" si="32"/>
        <v>0.31241780300408389</v>
      </c>
      <c r="E45" s="215">
        <f t="shared" si="33"/>
        <v>5.2891986062717798E-2</v>
      </c>
      <c r="F45" s="52">
        <f t="shared" ref="F45:F54" si="43">(C45-B45)/B45</f>
        <v>-0.86547025589896964</v>
      </c>
      <c r="H45" s="19">
        <v>96.326000000000008</v>
      </c>
      <c r="I45" s="140">
        <v>23.829000000000004</v>
      </c>
      <c r="J45" s="247">
        <f t="shared" si="34"/>
        <v>0.11066052128519963</v>
      </c>
      <c r="K45" s="215">
        <f t="shared" si="35"/>
        <v>4.1909227451959769E-2</v>
      </c>
      <c r="L45" s="52">
        <f t="shared" si="41"/>
        <v>-0.75262130681228323</v>
      </c>
      <c r="N45" s="27">
        <f t="shared" si="36"/>
        <v>2.1341752520217132</v>
      </c>
      <c r="O45" s="152">
        <f t="shared" si="37"/>
        <v>3.9244071146245063</v>
      </c>
      <c r="P45" s="52">
        <f t="shared" si="42"/>
        <v>0.83884013785039391</v>
      </c>
    </row>
    <row r="46" spans="1:16" ht="20.100000000000001" customHeight="1" x14ac:dyDescent="0.25">
      <c r="A46" s="38" t="s">
        <v>173</v>
      </c>
      <c r="B46" s="19">
        <v>79.06</v>
      </c>
      <c r="C46" s="140">
        <v>15.48</v>
      </c>
      <c r="D46" s="247">
        <f t="shared" si="32"/>
        <v>5.4724164186336272E-2</v>
      </c>
      <c r="E46" s="215">
        <f t="shared" si="33"/>
        <v>1.3484320557491295E-2</v>
      </c>
      <c r="F46" s="52">
        <f t="shared" si="43"/>
        <v>-0.80419934227169232</v>
      </c>
      <c r="H46" s="19">
        <v>79.475999999999985</v>
      </c>
      <c r="I46" s="140">
        <v>14.436000000000002</v>
      </c>
      <c r="J46" s="247">
        <f t="shared" si="34"/>
        <v>9.1303029189030202E-2</v>
      </c>
      <c r="K46" s="215">
        <f t="shared" si="35"/>
        <v>2.5389299068214834E-2</v>
      </c>
      <c r="L46" s="52">
        <f t="shared" si="41"/>
        <v>-0.81836025970104165</v>
      </c>
      <c r="N46" s="27">
        <f t="shared" ref="N46:N55" si="44">(H46/B46)*10</f>
        <v>10.052618264609155</v>
      </c>
      <c r="O46" s="152">
        <f t="shared" ref="O46:O55" si="45">(I46/C46)*10</f>
        <v>9.3255813953488378</v>
      </c>
      <c r="P46" s="52">
        <f t="shared" ref="P46:P55" si="46">(O46-N46)/N46</f>
        <v>-7.2323135139816655E-2</v>
      </c>
    </row>
    <row r="47" spans="1:16" ht="20.100000000000001" customHeight="1" x14ac:dyDescent="0.25">
      <c r="A47" s="38" t="s">
        <v>189</v>
      </c>
      <c r="B47" s="19">
        <v>29.990000000000002</v>
      </c>
      <c r="C47" s="140">
        <v>34.409999999999997</v>
      </c>
      <c r="D47" s="247">
        <f t="shared" si="32"/>
        <v>2.0758635010728874E-2</v>
      </c>
      <c r="E47" s="215">
        <f t="shared" si="33"/>
        <v>2.9973867595818823E-2</v>
      </c>
      <c r="F47" s="52">
        <f t="shared" si="43"/>
        <v>0.14738246082027323</v>
      </c>
      <c r="H47" s="19">
        <v>12.595000000000001</v>
      </c>
      <c r="I47" s="140">
        <v>12.721</v>
      </c>
      <c r="J47" s="247">
        <f t="shared" si="34"/>
        <v>1.4469294537166385E-2</v>
      </c>
      <c r="K47" s="215">
        <f t="shared" si="35"/>
        <v>2.237304471091444E-2</v>
      </c>
      <c r="L47" s="52">
        <f t="shared" si="41"/>
        <v>1.0003969829297295E-2</v>
      </c>
      <c r="N47" s="27">
        <f t="shared" si="44"/>
        <v>4.199733244414805</v>
      </c>
      <c r="O47" s="152">
        <f t="shared" si="45"/>
        <v>3.6968904388259234</v>
      </c>
      <c r="P47" s="52">
        <f t="shared" si="46"/>
        <v>-0.11973208209297784</v>
      </c>
    </row>
    <row r="48" spans="1:16" ht="20.100000000000001" customHeight="1" x14ac:dyDescent="0.25">
      <c r="A48" s="38" t="s">
        <v>175</v>
      </c>
      <c r="B48" s="19">
        <v>38.979999999999997</v>
      </c>
      <c r="C48" s="140">
        <v>21.92</v>
      </c>
      <c r="D48" s="247">
        <f t="shared" si="32"/>
        <v>2.6981380217346165E-2</v>
      </c>
      <c r="E48" s="215">
        <f t="shared" si="33"/>
        <v>1.9094076655052274E-2</v>
      </c>
      <c r="F48" s="52">
        <f t="shared" si="43"/>
        <v>-0.43766033863519743</v>
      </c>
      <c r="H48" s="19">
        <v>11.531999999999998</v>
      </c>
      <c r="I48" s="140">
        <v>8.0679999999999996</v>
      </c>
      <c r="J48" s="247">
        <f t="shared" si="34"/>
        <v>1.324810675685611E-2</v>
      </c>
      <c r="K48" s="215">
        <f t="shared" si="35"/>
        <v>1.4189586096034721E-2</v>
      </c>
      <c r="L48" s="52">
        <f t="shared" ref="L48:L52" si="47">(I48-H48)/H48</f>
        <v>-0.30038154699965308</v>
      </c>
      <c r="N48" s="27">
        <f t="shared" ref="N48" si="48">(H48/B48)*10</f>
        <v>2.9584402257567981</v>
      </c>
      <c r="O48" s="152">
        <f t="shared" ref="O48" si="49">(I48/C48)*10</f>
        <v>3.6806569343065689</v>
      </c>
      <c r="P48" s="52">
        <f t="shared" ref="P48" si="50">(O48-N48)/N48</f>
        <v>0.24412077089204015</v>
      </c>
    </row>
    <row r="49" spans="1:16" ht="20.100000000000001" customHeight="1" x14ac:dyDescent="0.25">
      <c r="A49" s="38" t="s">
        <v>194</v>
      </c>
      <c r="B49" s="19">
        <v>12.600000000000001</v>
      </c>
      <c r="C49" s="140">
        <v>19.350000000000001</v>
      </c>
      <c r="D49" s="247">
        <f t="shared" si="32"/>
        <v>8.7215338824669503E-3</v>
      </c>
      <c r="E49" s="215">
        <f t="shared" si="33"/>
        <v>1.6855400696864118E-2</v>
      </c>
      <c r="F49" s="52">
        <f t="shared" si="43"/>
        <v>0.5357142857142857</v>
      </c>
      <c r="H49" s="19">
        <v>4.593</v>
      </c>
      <c r="I49" s="140">
        <v>6.0969999999999995</v>
      </c>
      <c r="J49" s="247">
        <f t="shared" si="34"/>
        <v>5.2764962135137122E-3</v>
      </c>
      <c r="K49" s="215">
        <f t="shared" si="35"/>
        <v>1.0723092021259753E-2</v>
      </c>
      <c r="L49" s="52">
        <f t="shared" si="47"/>
        <v>0.32745482255606351</v>
      </c>
      <c r="N49" s="27">
        <f t="shared" ref="N49:N50" si="51">(H49/B49)*10</f>
        <v>3.6452380952380947</v>
      </c>
      <c r="O49" s="152">
        <f t="shared" ref="O49:O50" si="52">(I49/C49)*10</f>
        <v>3.1509043927648572</v>
      </c>
      <c r="P49" s="52">
        <f t="shared" ref="P49:P50" si="53">(O49-N49)/N49</f>
        <v>-0.13561081321930749</v>
      </c>
    </row>
    <row r="50" spans="1:16" ht="20.100000000000001" customHeight="1" x14ac:dyDescent="0.25">
      <c r="A50" s="38" t="s">
        <v>188</v>
      </c>
      <c r="B50" s="19">
        <v>18.55</v>
      </c>
      <c r="C50" s="140">
        <v>13.77</v>
      </c>
      <c r="D50" s="247">
        <f t="shared" si="32"/>
        <v>1.2840035993631899E-2</v>
      </c>
      <c r="E50" s="215">
        <f t="shared" si="33"/>
        <v>1.1994773519163768E-2</v>
      </c>
      <c r="F50" s="52">
        <f t="shared" si="43"/>
        <v>-0.25768194070080869</v>
      </c>
      <c r="H50" s="19">
        <v>7.4779999999999998</v>
      </c>
      <c r="I50" s="140">
        <v>5.5209999999999999</v>
      </c>
      <c r="J50" s="247">
        <f t="shared" si="34"/>
        <v>8.5908205279023597E-3</v>
      </c>
      <c r="K50" s="215">
        <f t="shared" si="35"/>
        <v>9.710052656941956E-3</v>
      </c>
      <c r="L50" s="52">
        <f t="shared" si="47"/>
        <v>-0.26170098956940357</v>
      </c>
      <c r="N50" s="27">
        <f t="shared" si="51"/>
        <v>4.031266846361186</v>
      </c>
      <c r="O50" s="152">
        <f t="shared" si="52"/>
        <v>4.0094408133623824</v>
      </c>
      <c r="P50" s="52">
        <f t="shared" si="53"/>
        <v>-5.414187110561736E-3</v>
      </c>
    </row>
    <row r="51" spans="1:16" ht="20.100000000000001" customHeight="1" x14ac:dyDescent="0.25">
      <c r="A51" s="38" t="s">
        <v>178</v>
      </c>
      <c r="B51" s="19">
        <v>46.03</v>
      </c>
      <c r="C51" s="140">
        <v>11.879999999999999</v>
      </c>
      <c r="D51" s="247">
        <f t="shared" si="32"/>
        <v>3.1861286080155052E-2</v>
      </c>
      <c r="E51" s="215">
        <f t="shared" si="33"/>
        <v>1.0348432055749132E-2</v>
      </c>
      <c r="F51" s="52">
        <f t="shared" si="43"/>
        <v>-0.7419074516619597</v>
      </c>
      <c r="H51" s="19">
        <v>19.352000000000004</v>
      </c>
      <c r="I51" s="140">
        <v>5.0600000000000005</v>
      </c>
      <c r="J51" s="247">
        <f t="shared" si="34"/>
        <v>2.2231821189618414E-2</v>
      </c>
      <c r="K51" s="215">
        <f t="shared" si="35"/>
        <v>8.8992694157084412E-3</v>
      </c>
      <c r="L51" s="52">
        <f t="shared" si="47"/>
        <v>-0.73852831748656467</v>
      </c>
      <c r="N51" s="27">
        <f t="shared" ref="N51" si="54">(H51/B51)*10</f>
        <v>4.2042146426243763</v>
      </c>
      <c r="O51" s="152">
        <f t="shared" ref="O51" si="55">(I51/C51)*10</f>
        <v>4.2592592592592595</v>
      </c>
      <c r="P51" s="52">
        <f t="shared" ref="P51" si="56">(O51-N51)/N51</f>
        <v>1.309272273513681E-2</v>
      </c>
    </row>
    <row r="52" spans="1:16" ht="20.100000000000001" customHeight="1" x14ac:dyDescent="0.25">
      <c r="A52" s="38" t="s">
        <v>172</v>
      </c>
      <c r="B52" s="19">
        <v>4.96</v>
      </c>
      <c r="C52" s="140">
        <v>6.92</v>
      </c>
      <c r="D52" s="247">
        <f t="shared" si="32"/>
        <v>3.4332387346854023E-3</v>
      </c>
      <c r="E52" s="215">
        <f t="shared" si="33"/>
        <v>6.0278745644599327E-3</v>
      </c>
      <c r="F52" s="52">
        <f t="shared" si="43"/>
        <v>0.39516129032258063</v>
      </c>
      <c r="H52" s="19">
        <v>2.5419999999999998</v>
      </c>
      <c r="I52" s="140">
        <v>2.9290000000000003</v>
      </c>
      <c r="J52" s="247">
        <f t="shared" si="34"/>
        <v>2.9202815969414011E-3</v>
      </c>
      <c r="K52" s="215">
        <f t="shared" si="35"/>
        <v>5.1513755175118621E-3</v>
      </c>
      <c r="L52" s="52">
        <f t="shared" si="47"/>
        <v>0.15224232887490186</v>
      </c>
      <c r="N52" s="27">
        <f t="shared" ref="N52" si="57">(H52/B52)*10</f>
        <v>5.125</v>
      </c>
      <c r="O52" s="152">
        <f t="shared" ref="O52" si="58">(I52/C52)*10</f>
        <v>4.2326589595375728</v>
      </c>
      <c r="P52" s="52">
        <f t="shared" ref="P52" si="59">(O52-N52)/N52</f>
        <v>-0.17411532496827847</v>
      </c>
    </row>
    <row r="53" spans="1:16" ht="20.100000000000001" customHeight="1" x14ac:dyDescent="0.25">
      <c r="A53" s="38" t="s">
        <v>184</v>
      </c>
      <c r="B53" s="19">
        <v>84.240000000000009</v>
      </c>
      <c r="C53" s="140">
        <v>1.85</v>
      </c>
      <c r="D53" s="247">
        <f t="shared" si="32"/>
        <v>5.8309683671350469E-2</v>
      </c>
      <c r="E53" s="215">
        <f t="shared" si="33"/>
        <v>1.6114982578397221E-3</v>
      </c>
      <c r="F53" s="52">
        <f t="shared" si="43"/>
        <v>-0.9780389363722698</v>
      </c>
      <c r="H53" s="19">
        <v>35.701999999999998</v>
      </c>
      <c r="I53" s="140">
        <v>1.3420000000000001</v>
      </c>
      <c r="J53" s="247">
        <f t="shared" si="34"/>
        <v>4.1014906992132928E-2</v>
      </c>
      <c r="K53" s="215">
        <f t="shared" si="35"/>
        <v>2.3602410189487604E-3</v>
      </c>
      <c r="L53" s="52">
        <f t="shared" ref="L53" si="60">(I53-H53)/H53</f>
        <v>-0.96241106940787635</v>
      </c>
      <c r="N53" s="27">
        <f t="shared" ref="N53" si="61">(H53/B53)*10</f>
        <v>4.2381291547958204</v>
      </c>
      <c r="O53" s="152">
        <f t="shared" ref="O53" si="62">(I53/C53)*10</f>
        <v>7.2540540540540546</v>
      </c>
      <c r="P53" s="52">
        <f t="shared" ref="P53" si="63">(O53-N53)/N53</f>
        <v>0.71161703409756794</v>
      </c>
    </row>
    <row r="54" spans="1:16" ht="20.100000000000001" customHeight="1" x14ac:dyDescent="0.25">
      <c r="A54" s="38" t="s">
        <v>191</v>
      </c>
      <c r="B54" s="19">
        <v>6.99</v>
      </c>
      <c r="C54" s="140">
        <v>2.2999999999999998</v>
      </c>
      <c r="D54" s="247">
        <f t="shared" si="32"/>
        <v>4.8383747490828551E-3</v>
      </c>
      <c r="E54" s="215">
        <f t="shared" si="33"/>
        <v>2.0034843205574918E-3</v>
      </c>
      <c r="F54" s="52">
        <f t="shared" si="43"/>
        <v>-0.67095851216022895</v>
      </c>
      <c r="H54" s="19">
        <v>4.766</v>
      </c>
      <c r="I54" s="140">
        <v>1.1990000000000001</v>
      </c>
      <c r="J54" s="247">
        <f t="shared" si="34"/>
        <v>5.4752407911182995E-3</v>
      </c>
      <c r="K54" s="215">
        <f t="shared" si="35"/>
        <v>2.1087399267656955E-3</v>
      </c>
      <c r="L54" s="52">
        <f t="shared" si="41"/>
        <v>-0.74842635333613095</v>
      </c>
      <c r="N54" s="27">
        <f t="shared" ref="N54" si="64">(H54/B54)*10</f>
        <v>6.8183118741058655</v>
      </c>
      <c r="O54" s="152">
        <f t="shared" ref="O54" si="65">(I54/C54)*10</f>
        <v>5.2130434782608699</v>
      </c>
      <c r="P54" s="52">
        <f t="shared" ref="P54" si="66">(O54-N54)/N54</f>
        <v>-0.23543487383458916</v>
      </c>
    </row>
    <row r="55" spans="1:16" ht="20.100000000000001" customHeight="1" thickBot="1" x14ac:dyDescent="0.3">
      <c r="A55" s="8" t="s">
        <v>17</v>
      </c>
      <c r="B55" s="19">
        <f>B56-SUM(B39:B54)</f>
        <v>47.569999999999936</v>
      </c>
      <c r="C55" s="140">
        <f>C56-SUM(C39:C54)</f>
        <v>4.7699999999995271</v>
      </c>
      <c r="D55" s="247">
        <f t="shared" si="32"/>
        <v>3.2927251332456525E-2</v>
      </c>
      <c r="E55" s="215">
        <f t="shared" si="33"/>
        <v>4.1550522648079518E-3</v>
      </c>
      <c r="F55" s="52">
        <f t="shared" ref="F55" si="67">(C55-B55)/B55</f>
        <v>-0.89972671852008546</v>
      </c>
      <c r="H55" s="19">
        <f>H56-SUM(H39:H54)</f>
        <v>23.902999999999906</v>
      </c>
      <c r="I55" s="140">
        <f>I56-SUM(I39:I54)</f>
        <v>3.1770000000002483</v>
      </c>
      <c r="J55" s="247">
        <f t="shared" si="34"/>
        <v>2.7460067274465004E-2</v>
      </c>
      <c r="K55" s="215">
        <f t="shared" si="35"/>
        <v>5.587545243815795E-3</v>
      </c>
      <c r="L55" s="52">
        <f t="shared" ref="L55" si="68">(I55-H55)/H55</f>
        <v>-0.86708781324518847</v>
      </c>
      <c r="N55" s="27">
        <f t="shared" si="44"/>
        <v>5.024805549716195</v>
      </c>
      <c r="O55" s="152">
        <f t="shared" si="45"/>
        <v>6.6603773584917469</v>
      </c>
      <c r="P55" s="52">
        <f t="shared" si="46"/>
        <v>0.32549952283584993</v>
      </c>
    </row>
    <row r="56" spans="1:16" ht="26.25" customHeight="1" thickBot="1" x14ac:dyDescent="0.3">
      <c r="A56" s="12" t="s">
        <v>18</v>
      </c>
      <c r="B56" s="17">
        <v>1444.6999999999998</v>
      </c>
      <c r="C56" s="145">
        <v>1147.9999999999995</v>
      </c>
      <c r="D56" s="253">
        <f>SUM(D39:D55)</f>
        <v>1</v>
      </c>
      <c r="E56" s="254">
        <f>SUM(E39:E55)</f>
        <v>0.99999999999999978</v>
      </c>
      <c r="F56" s="57">
        <f t="shared" si="38"/>
        <v>-0.20537135737523382</v>
      </c>
      <c r="G56" s="1"/>
      <c r="H56" s="17">
        <v>870.46400000000006</v>
      </c>
      <c r="I56" s="145">
        <v>568.58600000000013</v>
      </c>
      <c r="J56" s="253">
        <f>SUM(J39:J55)</f>
        <v>0.99999999999999989</v>
      </c>
      <c r="K56" s="254">
        <f>SUM(K39:K55)</f>
        <v>1.0000000000000004</v>
      </c>
      <c r="L56" s="57">
        <f t="shared" si="39"/>
        <v>-0.34680124623189462</v>
      </c>
      <c r="M56" s="1"/>
      <c r="N56" s="29">
        <f t="shared" si="36"/>
        <v>6.0252232297362784</v>
      </c>
      <c r="O56" s="146">
        <f t="shared" si="37"/>
        <v>4.9528397212543585</v>
      </c>
      <c r="P56" s="57">
        <f t="shared" si="8"/>
        <v>-0.17798236971360443</v>
      </c>
    </row>
    <row r="58" spans="1:16" ht="15.75" thickBot="1" x14ac:dyDescent="0.3"/>
    <row r="59" spans="1:16" x14ac:dyDescent="0.25">
      <c r="A59" s="354" t="s">
        <v>15</v>
      </c>
      <c r="B59" s="348" t="s">
        <v>1</v>
      </c>
      <c r="C59" s="341"/>
      <c r="D59" s="348" t="s">
        <v>104</v>
      </c>
      <c r="E59" s="341"/>
      <c r="F59" s="130" t="s">
        <v>0</v>
      </c>
      <c r="H59" s="357" t="s">
        <v>19</v>
      </c>
      <c r="I59" s="358"/>
      <c r="J59" s="348" t="s">
        <v>104</v>
      </c>
      <c r="K59" s="346"/>
      <c r="L59" s="130" t="s">
        <v>0</v>
      </c>
      <c r="N59" s="340" t="s">
        <v>22</v>
      </c>
      <c r="O59" s="341"/>
      <c r="P59" s="130" t="s">
        <v>0</v>
      </c>
    </row>
    <row r="60" spans="1:16" x14ac:dyDescent="0.25">
      <c r="A60" s="355"/>
      <c r="B60" s="349" t="str">
        <f>B5</f>
        <v>jan-mar</v>
      </c>
      <c r="C60" s="343"/>
      <c r="D60" s="349" t="str">
        <f>B5</f>
        <v>jan-mar</v>
      </c>
      <c r="E60" s="343"/>
      <c r="F60" s="131" t="str">
        <f>F37</f>
        <v>2023/2022</v>
      </c>
      <c r="H60" s="338" t="str">
        <f>B5</f>
        <v>jan-mar</v>
      </c>
      <c r="I60" s="343"/>
      <c r="J60" s="349" t="str">
        <f>B5</f>
        <v>jan-mar</v>
      </c>
      <c r="K60" s="339"/>
      <c r="L60" s="131" t="str">
        <f>L37</f>
        <v>2023/2022</v>
      </c>
      <c r="N60" s="338" t="str">
        <f>B5</f>
        <v>jan-mar</v>
      </c>
      <c r="O60" s="339"/>
      <c r="P60" s="131" t="str">
        <f>P37</f>
        <v>2023/2022</v>
      </c>
    </row>
    <row r="61" spans="1:16" ht="19.5" customHeight="1" thickBot="1" x14ac:dyDescent="0.3">
      <c r="A61" s="356"/>
      <c r="B61" s="99">
        <f>B6</f>
        <v>2022</v>
      </c>
      <c r="C61" s="134">
        <f>C6</f>
        <v>2023</v>
      </c>
      <c r="D61" s="99">
        <f>B6</f>
        <v>2022</v>
      </c>
      <c r="E61" s="134">
        <f>C6</f>
        <v>2023</v>
      </c>
      <c r="F61" s="132" t="s">
        <v>1</v>
      </c>
      <c r="H61" s="25">
        <f>B6</f>
        <v>2022</v>
      </c>
      <c r="I61" s="134">
        <f>C6</f>
        <v>2023</v>
      </c>
      <c r="J61" s="99">
        <f>B6</f>
        <v>2022</v>
      </c>
      <c r="K61" s="134">
        <f>C6</f>
        <v>2023</v>
      </c>
      <c r="L61" s="259">
        <v>1000</v>
      </c>
      <c r="N61" s="25">
        <f>B6</f>
        <v>2022</v>
      </c>
      <c r="O61" s="134">
        <f>C6</f>
        <v>2023</v>
      </c>
      <c r="P61" s="132"/>
    </row>
    <row r="62" spans="1:16" ht="20.100000000000001" customHeight="1" x14ac:dyDescent="0.25">
      <c r="A62" s="38" t="s">
        <v>164</v>
      </c>
      <c r="B62" s="39">
        <v>183.22</v>
      </c>
      <c r="C62" s="147">
        <v>251.11</v>
      </c>
      <c r="D62" s="247">
        <f t="shared" ref="D62:D83" si="69">B62/$B$84</f>
        <v>4.9277194303618731E-2</v>
      </c>
      <c r="E62" s="246">
        <f t="shared" ref="E62:E83" si="70">C62/$C$84</f>
        <v>8.3347993056270067E-2</v>
      </c>
      <c r="F62" s="52">
        <f t="shared" ref="F62:F83" si="71">(C62-B62)/B62</f>
        <v>0.37053815085689346</v>
      </c>
      <c r="H62" s="19">
        <v>229.16499999999996</v>
      </c>
      <c r="I62" s="147">
        <v>294.197</v>
      </c>
      <c r="J62" s="245">
        <f t="shared" ref="J62:J84" si="72">H62/$H$84</f>
        <v>0.12585571064142947</v>
      </c>
      <c r="K62" s="246">
        <f t="shared" ref="K62:K84" si="73">I62/$I$84</f>
        <v>0.17821232197516024</v>
      </c>
      <c r="L62" s="52">
        <f t="shared" ref="L62:L74" si="74">(I62-H62)/H62</f>
        <v>0.2837780638404645</v>
      </c>
      <c r="N62" s="40">
        <f t="shared" ref="N62" si="75">(H62/B62)*10</f>
        <v>12.507641087217552</v>
      </c>
      <c r="O62" s="143">
        <f t="shared" ref="O62" si="76">(I62/C62)*10</f>
        <v>11.715861574608738</v>
      </c>
      <c r="P62" s="52">
        <f t="shared" ref="P62" si="77">(O62-N62)/N62</f>
        <v>-6.3303664303094684E-2</v>
      </c>
    </row>
    <row r="63" spans="1:16" ht="20.100000000000001" customHeight="1" x14ac:dyDescent="0.25">
      <c r="A63" s="38" t="s">
        <v>166</v>
      </c>
      <c r="B63" s="19">
        <v>972.7</v>
      </c>
      <c r="C63" s="140">
        <v>752.46</v>
      </c>
      <c r="D63" s="247">
        <f t="shared" si="69"/>
        <v>0.2616085956725791</v>
      </c>
      <c r="E63" s="215">
        <f t="shared" si="70"/>
        <v>0.24975521028681047</v>
      </c>
      <c r="F63" s="52">
        <f t="shared" si="71"/>
        <v>-0.22642130153181864</v>
      </c>
      <c r="H63" s="19">
        <v>265.476</v>
      </c>
      <c r="I63" s="140">
        <v>267.88</v>
      </c>
      <c r="J63" s="214">
        <f t="shared" si="72"/>
        <v>0.14579744131191125</v>
      </c>
      <c r="K63" s="215">
        <f t="shared" si="73"/>
        <v>0.16227057655484564</v>
      </c>
      <c r="L63" s="52">
        <f t="shared" si="74"/>
        <v>9.0554325061399012E-3</v>
      </c>
      <c r="N63" s="40">
        <f t="shared" ref="N63:N64" si="78">(H63/B63)*10</f>
        <v>2.7292690449264931</v>
      </c>
      <c r="O63" s="143">
        <f t="shared" ref="O63:O64" si="79">(I63/C63)*10</f>
        <v>3.5600563485102192</v>
      </c>
      <c r="P63" s="52">
        <f t="shared" si="8"/>
        <v>0.30439919623464662</v>
      </c>
    </row>
    <row r="64" spans="1:16" ht="20.100000000000001" customHeight="1" x14ac:dyDescent="0.25">
      <c r="A64" s="38" t="s">
        <v>162</v>
      </c>
      <c r="B64" s="19">
        <v>577.13000000000011</v>
      </c>
      <c r="C64" s="140">
        <v>401.7600000000001</v>
      </c>
      <c r="D64" s="247">
        <f t="shared" si="69"/>
        <v>0.15521966569396073</v>
      </c>
      <c r="E64" s="215">
        <f t="shared" si="70"/>
        <v>0.13335147819794937</v>
      </c>
      <c r="F64" s="52">
        <f t="shared" si="71"/>
        <v>-0.30386568017604348</v>
      </c>
      <c r="H64" s="19">
        <v>315.05499999999995</v>
      </c>
      <c r="I64" s="140">
        <v>255.14999999999998</v>
      </c>
      <c r="J64" s="214">
        <f t="shared" si="72"/>
        <v>0.17302585873120052</v>
      </c>
      <c r="K64" s="215">
        <f t="shared" si="73"/>
        <v>0.15455927134526229</v>
      </c>
      <c r="L64" s="52">
        <f t="shared" si="74"/>
        <v>-0.19014140388186185</v>
      </c>
      <c r="N64" s="40">
        <f t="shared" si="78"/>
        <v>5.4589953736593122</v>
      </c>
      <c r="O64" s="143">
        <f t="shared" si="79"/>
        <v>6.3508064516129012</v>
      </c>
      <c r="P64" s="52">
        <f t="shared" si="8"/>
        <v>0.16336542109135072</v>
      </c>
    </row>
    <row r="65" spans="1:16" ht="20.100000000000001" customHeight="1" x14ac:dyDescent="0.25">
      <c r="A65" s="38" t="s">
        <v>180</v>
      </c>
      <c r="B65" s="19"/>
      <c r="C65" s="140">
        <v>408.71000000000004</v>
      </c>
      <c r="D65" s="247">
        <f t="shared" si="69"/>
        <v>0</v>
      </c>
      <c r="E65" s="215">
        <f t="shared" si="70"/>
        <v>0.13565831007139556</v>
      </c>
      <c r="F65" s="52"/>
      <c r="H65" s="19"/>
      <c r="I65" s="140">
        <v>154.529</v>
      </c>
      <c r="J65" s="214">
        <f t="shared" si="72"/>
        <v>0</v>
      </c>
      <c r="K65" s="215">
        <f t="shared" si="73"/>
        <v>9.3607249232655454E-2</v>
      </c>
      <c r="L65" s="52"/>
      <c r="N65" s="40"/>
      <c r="O65" s="143">
        <f t="shared" ref="O65:O66" si="80">(I65/C65)*10</f>
        <v>3.7808959898216332</v>
      </c>
      <c r="P65" s="52"/>
    </row>
    <row r="66" spans="1:16" ht="20.100000000000001" customHeight="1" x14ac:dyDescent="0.25">
      <c r="A66" s="38" t="s">
        <v>179</v>
      </c>
      <c r="B66" s="19">
        <v>23.209999999999997</v>
      </c>
      <c r="C66" s="140">
        <v>32.550000000000004</v>
      </c>
      <c r="D66" s="247">
        <f t="shared" si="69"/>
        <v>6.2423517071661973E-3</v>
      </c>
      <c r="E66" s="215">
        <f t="shared" si="70"/>
        <v>1.0803939205852379E-2</v>
      </c>
      <c r="F66" s="52">
        <f t="shared" si="71"/>
        <v>0.40241275312365393</v>
      </c>
      <c r="H66" s="19">
        <v>106.87799999999999</v>
      </c>
      <c r="I66" s="140">
        <v>133.47800000000001</v>
      </c>
      <c r="J66" s="214">
        <f t="shared" si="72"/>
        <v>5.8696601321906489E-2</v>
      </c>
      <c r="K66" s="215">
        <f t="shared" si="73"/>
        <v>8.0855427868402593E-2</v>
      </c>
      <c r="L66" s="52">
        <f t="shared" si="74"/>
        <v>0.24888190273021601</v>
      </c>
      <c r="N66" s="40">
        <f t="shared" ref="N66" si="81">(H66/B66)*10</f>
        <v>46.048255062473075</v>
      </c>
      <c r="O66" s="143">
        <f t="shared" si="80"/>
        <v>41.007066052227337</v>
      </c>
      <c r="P66" s="52">
        <f t="shared" ref="P66" si="82">(O66-N66)/N66</f>
        <v>-0.10947622235427643</v>
      </c>
    </row>
    <row r="67" spans="1:16" ht="20.100000000000001" customHeight="1" x14ac:dyDescent="0.25">
      <c r="A67" s="38" t="s">
        <v>182</v>
      </c>
      <c r="B67" s="19">
        <v>145.69000000000003</v>
      </c>
      <c r="C67" s="140">
        <v>184.54999999999998</v>
      </c>
      <c r="D67" s="247">
        <f t="shared" si="69"/>
        <v>3.9183464895176372E-2</v>
      </c>
      <c r="E67" s="215">
        <f t="shared" si="70"/>
        <v>6.1255513992014017E-2</v>
      </c>
      <c r="F67" s="52">
        <f t="shared" si="71"/>
        <v>0.26673072963140881</v>
      </c>
      <c r="H67" s="19">
        <v>183.482</v>
      </c>
      <c r="I67" s="140">
        <v>97.962000000000003</v>
      </c>
      <c r="J67" s="214">
        <f t="shared" si="72"/>
        <v>0.10076694739559168</v>
      </c>
      <c r="K67" s="215">
        <f t="shared" si="73"/>
        <v>5.9341310364587833E-2</v>
      </c>
      <c r="L67" s="52">
        <f t="shared" si="74"/>
        <v>-0.46609476678911282</v>
      </c>
      <c r="N67" s="40">
        <f t="shared" ref="N67" si="83">(H67/B67)*10</f>
        <v>12.59400096094447</v>
      </c>
      <c r="O67" s="143">
        <f t="shared" ref="O67" si="84">(I67/C67)*10</f>
        <v>5.3081549715524261</v>
      </c>
      <c r="P67" s="52">
        <f t="shared" ref="P67" si="85">(O67-N67)/N67</f>
        <v>-0.5785171854430009</v>
      </c>
    </row>
    <row r="68" spans="1:16" ht="20.100000000000001" customHeight="1" x14ac:dyDescent="0.25">
      <c r="A68" s="38" t="s">
        <v>167</v>
      </c>
      <c r="B68" s="19">
        <v>104.07000000000001</v>
      </c>
      <c r="C68" s="140">
        <v>151.08000000000001</v>
      </c>
      <c r="D68" s="247">
        <f t="shared" si="69"/>
        <v>2.7989726073450509E-2</v>
      </c>
      <c r="E68" s="215">
        <f t="shared" si="70"/>
        <v>5.0146209991403297E-2</v>
      </c>
      <c r="F68" s="52">
        <f t="shared" si="71"/>
        <v>0.45171519169789565</v>
      </c>
      <c r="H68" s="19">
        <v>42.899999999999991</v>
      </c>
      <c r="I68" s="140">
        <v>67.652999999999992</v>
      </c>
      <c r="J68" s="214">
        <f t="shared" si="72"/>
        <v>2.356036038015109E-2</v>
      </c>
      <c r="K68" s="215">
        <f t="shared" si="73"/>
        <v>4.0981377167630922E-2</v>
      </c>
      <c r="L68" s="52">
        <f t="shared" si="74"/>
        <v>0.57699300699300715</v>
      </c>
      <c r="N68" s="40">
        <f t="shared" ref="N68:N69" si="86">(H68/B68)*10</f>
        <v>4.1222254251945794</v>
      </c>
      <c r="O68" s="143">
        <f t="shared" ref="O68:O69" si="87">(I68/C68)*10</f>
        <v>4.4779586973788712</v>
      </c>
      <c r="P68" s="52">
        <f t="shared" ref="P68:P69" si="88">(O68-N68)/N68</f>
        <v>8.6296414070441169E-2</v>
      </c>
    </row>
    <row r="69" spans="1:16" ht="20.100000000000001" customHeight="1" x14ac:dyDescent="0.25">
      <c r="A69" s="38" t="s">
        <v>170</v>
      </c>
      <c r="B69" s="19">
        <v>248.48</v>
      </c>
      <c r="C69" s="140">
        <v>83.419999999999987</v>
      </c>
      <c r="D69" s="247">
        <f t="shared" si="69"/>
        <v>6.6828933743931784E-2</v>
      </c>
      <c r="E69" s="215">
        <f t="shared" si="70"/>
        <v>2.7688620846457918E-2</v>
      </c>
      <c r="F69" s="52">
        <f t="shared" si="71"/>
        <v>-0.66427881519639409</v>
      </c>
      <c r="H69" s="19">
        <v>103.48599999999999</v>
      </c>
      <c r="I69" s="140">
        <v>58.009</v>
      </c>
      <c r="J69" s="214">
        <f t="shared" si="72"/>
        <v>5.6833740193480559E-2</v>
      </c>
      <c r="K69" s="215">
        <f t="shared" si="73"/>
        <v>3.5139442568948936E-2</v>
      </c>
      <c r="L69" s="52">
        <f t="shared" si="74"/>
        <v>-0.4394507469609415</v>
      </c>
      <c r="N69" s="40">
        <f t="shared" si="86"/>
        <v>4.1647617514488084</v>
      </c>
      <c r="O69" s="143">
        <f t="shared" si="87"/>
        <v>6.9538479980819954</v>
      </c>
      <c r="P69" s="52">
        <f t="shared" si="88"/>
        <v>0.66968686640068642</v>
      </c>
    </row>
    <row r="70" spans="1:16" ht="20.100000000000001" customHeight="1" x14ac:dyDescent="0.25">
      <c r="A70" s="38" t="s">
        <v>212</v>
      </c>
      <c r="B70" s="19">
        <v>94.05</v>
      </c>
      <c r="C70" s="140">
        <v>107.28</v>
      </c>
      <c r="D70" s="247">
        <f t="shared" si="69"/>
        <v>2.5294837486384357E-2</v>
      </c>
      <c r="E70" s="215">
        <f t="shared" si="70"/>
        <v>3.5608190414864613E-2</v>
      </c>
      <c r="F70" s="52">
        <f t="shared" si="71"/>
        <v>0.14066985645933019</v>
      </c>
      <c r="H70" s="19">
        <v>28.834</v>
      </c>
      <c r="I70" s="140">
        <v>43.363</v>
      </c>
      <c r="J70" s="214">
        <f t="shared" si="72"/>
        <v>1.5835417976719734E-2</v>
      </c>
      <c r="K70" s="215">
        <f t="shared" si="73"/>
        <v>2.6267504147931057E-2</v>
      </c>
      <c r="L70" s="52">
        <f t="shared" si="74"/>
        <v>0.50388430325310396</v>
      </c>
      <c r="N70" s="40">
        <f t="shared" ref="N70:N71" si="89">(H70/B70)*10</f>
        <v>3.0658160552897398</v>
      </c>
      <c r="O70" s="143">
        <f t="shared" ref="O70:O71" si="90">(I70/C70)*10</f>
        <v>4.0420395227442203</v>
      </c>
      <c r="P70" s="52">
        <f t="shared" ref="P70:P71" si="91">(O70-N70)/N70</f>
        <v>0.31842206115729305</v>
      </c>
    </row>
    <row r="71" spans="1:16" ht="20.100000000000001" customHeight="1" x14ac:dyDescent="0.25">
      <c r="A71" s="38" t="s">
        <v>165</v>
      </c>
      <c r="B71" s="19">
        <v>102.90999999999998</v>
      </c>
      <c r="C71" s="140">
        <v>86.390000000000015</v>
      </c>
      <c r="D71" s="247">
        <f t="shared" si="69"/>
        <v>2.7677742963570586E-2</v>
      </c>
      <c r="E71" s="215">
        <f t="shared" si="70"/>
        <v>2.8674418064319113E-2</v>
      </c>
      <c r="F71" s="52">
        <f t="shared" si="71"/>
        <v>-0.16052861723836334</v>
      </c>
      <c r="H71" s="19">
        <v>84.749000000000009</v>
      </c>
      <c r="I71" s="140">
        <v>40.065000000000005</v>
      </c>
      <c r="J71" s="214">
        <f t="shared" si="72"/>
        <v>4.6543519390615976E-2</v>
      </c>
      <c r="K71" s="215">
        <f t="shared" si="73"/>
        <v>2.4269712743280169E-2</v>
      </c>
      <c r="L71" s="52">
        <f t="shared" si="74"/>
        <v>-0.52725105900954583</v>
      </c>
      <c r="N71" s="40">
        <f t="shared" si="89"/>
        <v>8.2352541055291049</v>
      </c>
      <c r="O71" s="143">
        <f t="shared" si="90"/>
        <v>4.6376895474013189</v>
      </c>
      <c r="P71" s="52">
        <f t="shared" si="91"/>
        <v>-0.43684924739752723</v>
      </c>
    </row>
    <row r="72" spans="1:16" ht="20.100000000000001" customHeight="1" x14ac:dyDescent="0.25">
      <c r="A72" s="38" t="s">
        <v>200</v>
      </c>
      <c r="B72" s="19">
        <v>23.990000000000002</v>
      </c>
      <c r="C72" s="140">
        <v>42.59</v>
      </c>
      <c r="D72" s="247">
        <f t="shared" si="69"/>
        <v>6.4521334534647611E-3</v>
      </c>
      <c r="E72" s="215">
        <f t="shared" si="70"/>
        <v>1.4136398487780425E-2</v>
      </c>
      <c r="F72" s="52">
        <f t="shared" si="71"/>
        <v>0.77532305127136303</v>
      </c>
      <c r="H72" s="19">
        <v>16.888000000000002</v>
      </c>
      <c r="I72" s="140">
        <v>21.161999999999999</v>
      </c>
      <c r="J72" s="214">
        <f t="shared" si="72"/>
        <v>9.2747637785545855E-3</v>
      </c>
      <c r="K72" s="215">
        <f t="shared" si="73"/>
        <v>1.2819060553433043E-2</v>
      </c>
      <c r="L72" s="52">
        <f t="shared" si="74"/>
        <v>0.25307910942681178</v>
      </c>
      <c r="N72" s="40">
        <f t="shared" ref="N72" si="92">(H72/B72)*10</f>
        <v>7.0395998332638596</v>
      </c>
      <c r="O72" s="143">
        <f t="shared" ref="O72" si="93">(I72/C72)*10</f>
        <v>4.9687720122094383</v>
      </c>
      <c r="P72" s="52">
        <f t="shared" ref="P72" si="94">(O72-N72)/N72</f>
        <v>-0.29416840020781365</v>
      </c>
    </row>
    <row r="73" spans="1:16" ht="20.100000000000001" customHeight="1" x14ac:dyDescent="0.25">
      <c r="A73" s="38" t="s">
        <v>227</v>
      </c>
      <c r="B73" s="19">
        <v>373.17</v>
      </c>
      <c r="C73" s="140">
        <v>55.03</v>
      </c>
      <c r="D73" s="247">
        <f t="shared" si="69"/>
        <v>0.10036442854645455</v>
      </c>
      <c r="E73" s="215">
        <f t="shared" si="70"/>
        <v>1.8265461582121549E-2</v>
      </c>
      <c r="F73" s="52">
        <f t="shared" si="71"/>
        <v>-0.85253369777849231</v>
      </c>
      <c r="H73" s="19">
        <v>98.015000000000015</v>
      </c>
      <c r="I73" s="140">
        <v>20.111000000000001</v>
      </c>
      <c r="J73" s="214">
        <f t="shared" si="72"/>
        <v>5.3829107754324236E-2</v>
      </c>
      <c r="K73" s="215">
        <f t="shared" si="73"/>
        <v>1.2182408410835078E-2</v>
      </c>
      <c r="L73" s="52">
        <f t="shared" si="74"/>
        <v>-0.79481711982859771</v>
      </c>
      <c r="N73" s="40">
        <f t="shared" ref="N73" si="95">(H73/B73)*10</f>
        <v>2.6265509017337947</v>
      </c>
      <c r="O73" s="143">
        <f t="shared" ref="O73" si="96">(I73/C73)*10</f>
        <v>3.6545520625113577</v>
      </c>
      <c r="P73" s="52">
        <f t="shared" ref="P73" si="97">(O73-N73)/N73</f>
        <v>0.39138824992844268</v>
      </c>
    </row>
    <row r="74" spans="1:16" ht="20.100000000000001" customHeight="1" x14ac:dyDescent="0.25">
      <c r="A74" s="38" t="s">
        <v>177</v>
      </c>
      <c r="B74" s="19">
        <v>91.820000000000007</v>
      </c>
      <c r="C74" s="140">
        <v>22.71</v>
      </c>
      <c r="D74" s="247">
        <f t="shared" si="69"/>
        <v>2.4695076852735906E-2</v>
      </c>
      <c r="E74" s="215">
        <f t="shared" si="70"/>
        <v>7.5378635749587565E-3</v>
      </c>
      <c r="F74" s="52">
        <f t="shared" si="71"/>
        <v>-0.75266826399477249</v>
      </c>
      <c r="H74" s="19">
        <v>68.335999999999999</v>
      </c>
      <c r="I74" s="140">
        <v>19.341000000000001</v>
      </c>
      <c r="J74" s="214">
        <f t="shared" si="72"/>
        <v>3.7529622073146973E-2</v>
      </c>
      <c r="K74" s="215">
        <f t="shared" si="73"/>
        <v>1.1715974395801366E-2</v>
      </c>
      <c r="L74" s="52">
        <f t="shared" si="74"/>
        <v>-0.71697202060407395</v>
      </c>
      <c r="N74" s="40">
        <f t="shared" ref="N74:N75" si="98">(H74/B74)*10</f>
        <v>7.4423872794598118</v>
      </c>
      <c r="O74" s="143">
        <f t="shared" ref="O74:O75" si="99">(I74/C74)*10</f>
        <v>8.5165125495376497</v>
      </c>
      <c r="P74" s="52">
        <f t="shared" ref="P74:P75" si="100">(O74-N74)/N74</f>
        <v>0.144325366276263</v>
      </c>
    </row>
    <row r="75" spans="1:16" ht="20.100000000000001" customHeight="1" x14ac:dyDescent="0.25">
      <c r="A75" s="38" t="s">
        <v>201</v>
      </c>
      <c r="B75" s="19">
        <v>75.060000000000016</v>
      </c>
      <c r="C75" s="140">
        <v>93.62</v>
      </c>
      <c r="D75" s="247">
        <f t="shared" si="69"/>
        <v>2.0187458816884746E-2</v>
      </c>
      <c r="E75" s="215">
        <f t="shared" si="70"/>
        <v>3.1074187049213508E-2</v>
      </c>
      <c r="F75" s="52">
        <f t="shared" si="71"/>
        <v>0.24726885158539813</v>
      </c>
      <c r="H75" s="19">
        <v>17.013999999999999</v>
      </c>
      <c r="I75" s="140">
        <v>16.898</v>
      </c>
      <c r="J75" s="214">
        <f t="shared" si="72"/>
        <v>9.3439620398109713E-3</v>
      </c>
      <c r="K75" s="215">
        <f t="shared" si="73"/>
        <v>1.0236106475376219E-2</v>
      </c>
      <c r="L75" s="52">
        <f t="shared" ref="L75:L82" si="101">(I75-H75)/H75</f>
        <v>-6.8179146585164961E-3</v>
      </c>
      <c r="N75" s="40">
        <f t="shared" si="98"/>
        <v>2.2667199573674388</v>
      </c>
      <c r="O75" s="143">
        <f t="shared" si="99"/>
        <v>1.8049562059389017</v>
      </c>
      <c r="P75" s="52">
        <f t="shared" si="100"/>
        <v>-0.20371451264973553</v>
      </c>
    </row>
    <row r="76" spans="1:16" ht="20.100000000000001" customHeight="1" x14ac:dyDescent="0.25">
      <c r="A76" s="38" t="s">
        <v>181</v>
      </c>
      <c r="B76" s="19">
        <v>23.19</v>
      </c>
      <c r="C76" s="140">
        <v>30.089999999999996</v>
      </c>
      <c r="D76" s="247">
        <f t="shared" si="69"/>
        <v>6.2369726880303379E-3</v>
      </c>
      <c r="E76" s="215">
        <f t="shared" si="70"/>
        <v>9.9874202981289715E-3</v>
      </c>
      <c r="F76" s="52">
        <f t="shared" si="71"/>
        <v>0.29754204398447581</v>
      </c>
      <c r="H76" s="19">
        <v>9.8680000000000003</v>
      </c>
      <c r="I76" s="140">
        <v>16.867999999999999</v>
      </c>
      <c r="J76" s="214">
        <f t="shared" si="72"/>
        <v>5.4194320799844055E-3</v>
      </c>
      <c r="K76" s="215">
        <f t="shared" si="73"/>
        <v>1.0217933721543736E-2</v>
      </c>
      <c r="L76" s="52">
        <f t="shared" si="101"/>
        <v>0.70936359951357908</v>
      </c>
      <c r="N76" s="40">
        <f t="shared" ref="N76:N82" si="102">(H76/B76)*10</f>
        <v>4.2552824493316086</v>
      </c>
      <c r="O76" s="143">
        <f t="shared" ref="O76:O82" si="103">(I76/C76)*10</f>
        <v>5.6058491193087416</v>
      </c>
      <c r="P76" s="52">
        <f t="shared" ref="P76:P82" si="104">(O76-N76)/N76</f>
        <v>0.31738590470986738</v>
      </c>
    </row>
    <row r="77" spans="1:16" ht="20.100000000000001" customHeight="1" x14ac:dyDescent="0.25">
      <c r="A77" s="38" t="s">
        <v>224</v>
      </c>
      <c r="B77" s="19">
        <v>36</v>
      </c>
      <c r="C77" s="140">
        <v>29.25</v>
      </c>
      <c r="D77" s="247">
        <f t="shared" si="69"/>
        <v>9.6822344445490361E-3</v>
      </c>
      <c r="E77" s="215">
        <f t="shared" si="70"/>
        <v>9.7086089637843948E-3</v>
      </c>
      <c r="F77" s="52">
        <f t="shared" si="71"/>
        <v>-0.1875</v>
      </c>
      <c r="H77" s="19">
        <v>16.935000000000002</v>
      </c>
      <c r="I77" s="140">
        <v>14.648999999999999</v>
      </c>
      <c r="J77" s="214">
        <f t="shared" si="72"/>
        <v>9.3005758283883182E-3</v>
      </c>
      <c r="K77" s="215">
        <f t="shared" si="73"/>
        <v>8.8737556964011265E-3</v>
      </c>
      <c r="L77" s="52">
        <f t="shared" si="101"/>
        <v>-0.13498671390611178</v>
      </c>
      <c r="N77" s="40">
        <f t="shared" si="102"/>
        <v>4.7041666666666675</v>
      </c>
      <c r="O77" s="143">
        <f t="shared" si="103"/>
        <v>5.0082051282051276</v>
      </c>
      <c r="P77" s="52">
        <f t="shared" si="104"/>
        <v>6.4631736730939263E-2</v>
      </c>
    </row>
    <row r="78" spans="1:16" ht="20.100000000000001" customHeight="1" x14ac:dyDescent="0.25">
      <c r="A78" s="38" t="s">
        <v>199</v>
      </c>
      <c r="B78" s="19">
        <v>2.7</v>
      </c>
      <c r="C78" s="140">
        <v>33.03</v>
      </c>
      <c r="D78" s="247">
        <f t="shared" si="69"/>
        <v>7.2616758334117777E-4</v>
      </c>
      <c r="E78" s="215">
        <f t="shared" si="70"/>
        <v>1.0963259968334993E-2</v>
      </c>
      <c r="F78" s="52">
        <f t="shared" si="71"/>
        <v>11.233333333333333</v>
      </c>
      <c r="H78" s="19">
        <v>2.62</v>
      </c>
      <c r="I78" s="140">
        <v>12.443999999999999</v>
      </c>
      <c r="J78" s="214">
        <f t="shared" si="72"/>
        <v>1.4388844800931439E-3</v>
      </c>
      <c r="K78" s="215">
        <f t="shared" si="73"/>
        <v>7.5380582897136743E-3</v>
      </c>
      <c r="L78" s="52">
        <f t="shared" si="101"/>
        <v>3.7496183206106863</v>
      </c>
      <c r="N78" s="40">
        <f t="shared" ref="N78:N79" si="105">(H78/B78)*10</f>
        <v>9.7037037037037024</v>
      </c>
      <c r="O78" s="143">
        <f t="shared" ref="O78:O79" si="106">(I78/C78)*10</f>
        <v>3.7674841053587644</v>
      </c>
      <c r="P78" s="52">
        <f t="shared" ref="P78:P79" si="107">(O78-N78)/N78</f>
        <v>-0.61174782120348603</v>
      </c>
    </row>
    <row r="79" spans="1:16" ht="20.100000000000001" customHeight="1" x14ac:dyDescent="0.25">
      <c r="A79" s="38" t="s">
        <v>216</v>
      </c>
      <c r="B79" s="19">
        <v>32.159999999999997</v>
      </c>
      <c r="C79" s="140">
        <v>34.870000000000005</v>
      </c>
      <c r="D79" s="247">
        <f t="shared" si="69"/>
        <v>8.649462770463804E-3</v>
      </c>
      <c r="E79" s="215">
        <f t="shared" si="70"/>
        <v>1.1573989557851688E-2</v>
      </c>
      <c r="F79" s="52">
        <f t="shared" si="71"/>
        <v>8.4266169154229117E-2</v>
      </c>
      <c r="H79" s="19">
        <v>9.7429999999999986</v>
      </c>
      <c r="I79" s="140">
        <v>11.091000000000001</v>
      </c>
      <c r="J79" s="214">
        <f t="shared" si="72"/>
        <v>5.3507830112776711E-3</v>
      </c>
      <c r="K79" s="215">
        <f t="shared" si="73"/>
        <v>6.7184670918687215E-3</v>
      </c>
      <c r="L79" s="52">
        <f t="shared" si="101"/>
        <v>0.13835574258441985</v>
      </c>
      <c r="N79" s="40">
        <f t="shared" si="105"/>
        <v>3.0295398009950247</v>
      </c>
      <c r="O79" s="143">
        <f t="shared" si="106"/>
        <v>3.180671063951821</v>
      </c>
      <c r="P79" s="52">
        <f t="shared" si="107"/>
        <v>4.9885881316746046E-2</v>
      </c>
    </row>
    <row r="80" spans="1:16" ht="20.100000000000001" customHeight="1" x14ac:dyDescent="0.25">
      <c r="A80" s="38" t="s">
        <v>204</v>
      </c>
      <c r="B80" s="19">
        <v>52.23</v>
      </c>
      <c r="C80" s="140">
        <v>19.82</v>
      </c>
      <c r="D80" s="247">
        <f t="shared" si="69"/>
        <v>1.4047308473299892E-2</v>
      </c>
      <c r="E80" s="215">
        <f t="shared" si="70"/>
        <v>6.5786198175113407E-3</v>
      </c>
      <c r="F80" s="52">
        <f t="shared" si="71"/>
        <v>-0.62052460271874399</v>
      </c>
      <c r="H80" s="19">
        <v>12.118999999999998</v>
      </c>
      <c r="I80" s="140">
        <v>9.3119999999999976</v>
      </c>
      <c r="J80" s="214">
        <f t="shared" si="72"/>
        <v>6.6556645092552694E-3</v>
      </c>
      <c r="K80" s="215">
        <f t="shared" si="73"/>
        <v>5.6408227896025172E-3</v>
      </c>
      <c r="L80" s="52">
        <f t="shared" si="101"/>
        <v>-0.23161977060813604</v>
      </c>
      <c r="N80" s="40">
        <f t="shared" si="102"/>
        <v>2.3203139957878611</v>
      </c>
      <c r="O80" s="143">
        <f t="shared" si="103"/>
        <v>4.6982845610494444</v>
      </c>
      <c r="P80" s="52">
        <f t="shared" si="104"/>
        <v>1.0248486065154923</v>
      </c>
    </row>
    <row r="81" spans="1:16" ht="20.100000000000001" customHeight="1" x14ac:dyDescent="0.25">
      <c r="A81" s="38" t="s">
        <v>186</v>
      </c>
      <c r="B81" s="19">
        <v>118.56</v>
      </c>
      <c r="C81" s="140">
        <v>18.78</v>
      </c>
      <c r="D81" s="247">
        <f t="shared" si="69"/>
        <v>3.1886825437381493E-2</v>
      </c>
      <c r="E81" s="215">
        <f t="shared" si="70"/>
        <v>6.23342483213234E-3</v>
      </c>
      <c r="F81" s="52">
        <f t="shared" si="71"/>
        <v>-0.8415991902834008</v>
      </c>
      <c r="H81" s="19">
        <v>45.308999999999997</v>
      </c>
      <c r="I81" s="140">
        <v>8.31</v>
      </c>
      <c r="J81" s="214">
        <f t="shared" si="72"/>
        <v>2.4883365232267269E-2</v>
      </c>
      <c r="K81" s="215">
        <f t="shared" si="73"/>
        <v>5.0338528115976087E-3</v>
      </c>
      <c r="L81" s="52">
        <f t="shared" si="101"/>
        <v>-0.81659272992120768</v>
      </c>
      <c r="N81" s="40">
        <f t="shared" si="102"/>
        <v>3.8216093117408905</v>
      </c>
      <c r="O81" s="143">
        <f t="shared" si="103"/>
        <v>4.4249201277955272</v>
      </c>
      <c r="P81" s="52">
        <f t="shared" si="104"/>
        <v>0.15786826094470799</v>
      </c>
    </row>
    <row r="82" spans="1:16" ht="20.100000000000001" customHeight="1" x14ac:dyDescent="0.25">
      <c r="A82" s="38" t="s">
        <v>228</v>
      </c>
      <c r="B82" s="19">
        <v>2.66</v>
      </c>
      <c r="C82" s="140">
        <v>2.7</v>
      </c>
      <c r="D82" s="247">
        <f t="shared" si="69"/>
        <v>7.1540954506945666E-4</v>
      </c>
      <c r="E82" s="215">
        <f t="shared" si="70"/>
        <v>8.9617928896471347E-4</v>
      </c>
      <c r="F82" s="52">
        <f t="shared" si="71"/>
        <v>1.5037593984962419E-2</v>
      </c>
      <c r="H82" s="19">
        <v>7.1209999999999987</v>
      </c>
      <c r="I82" s="140">
        <v>7.5370000000000008</v>
      </c>
      <c r="J82" s="214">
        <f t="shared" si="72"/>
        <v>3.9108001460852193E-3</v>
      </c>
      <c r="K82" s="215">
        <f t="shared" si="73"/>
        <v>4.5656015211806471E-3</v>
      </c>
      <c r="L82" s="52">
        <f t="shared" si="101"/>
        <v>5.841876140991465E-2</v>
      </c>
      <c r="N82" s="40">
        <f t="shared" si="102"/>
        <v>26.770676691729317</v>
      </c>
      <c r="O82" s="143">
        <f t="shared" si="103"/>
        <v>27.914814814814815</v>
      </c>
      <c r="P82" s="52">
        <f t="shared" si="104"/>
        <v>4.2738483463101017E-2</v>
      </c>
    </row>
    <row r="83" spans="1:16" ht="20.100000000000001" customHeight="1" thickBot="1" x14ac:dyDescent="0.3">
      <c r="A83" s="8" t="s">
        <v>17</v>
      </c>
      <c r="B83" s="19">
        <f>B84-SUM(B62:B82)</f>
        <v>435.15000000000055</v>
      </c>
      <c r="C83" s="140">
        <f>C84-SUM(C62:C82)</f>
        <v>170.99000000000024</v>
      </c>
      <c r="D83" s="247">
        <f t="shared" si="69"/>
        <v>0.11703400884848662</v>
      </c>
      <c r="E83" s="215">
        <f t="shared" si="70"/>
        <v>5.6754702451880204E-2</v>
      </c>
      <c r="F83" s="52">
        <f t="shared" si="71"/>
        <v>-0.60705503849247378</v>
      </c>
      <c r="H83" s="19">
        <f>H84-SUM(H62:H82)</f>
        <v>156.8619999999994</v>
      </c>
      <c r="I83" s="140">
        <f>I84-SUM(I62:I82)</f>
        <v>80.81400000000076</v>
      </c>
      <c r="J83" s="214">
        <f t="shared" si="72"/>
        <v>8.6147441723805285E-2</v>
      </c>
      <c r="K83" s="215">
        <f t="shared" si="73"/>
        <v>4.8953764273941387E-2</v>
      </c>
      <c r="L83" s="52">
        <f t="shared" ref="L83" si="108">(I83-H83)/H83</f>
        <v>-0.48480830283943166</v>
      </c>
      <c r="N83" s="40">
        <f t="shared" ref="N83:O84" si="109">(H83/B83)*10</f>
        <v>3.6047799609329934</v>
      </c>
      <c r="O83" s="143">
        <f t="shared" ref="O83" si="110">(I83/C83)*10</f>
        <v>4.7262413006608952</v>
      </c>
      <c r="P83" s="52">
        <f t="shared" ref="P83" si="111">(O83-N83)/N83</f>
        <v>0.31110396525774181</v>
      </c>
    </row>
    <row r="84" spans="1:16" ht="26.25" customHeight="1" thickBot="1" x14ac:dyDescent="0.3">
      <c r="A84" s="12" t="s">
        <v>18</v>
      </c>
      <c r="B84" s="17">
        <v>3718.15</v>
      </c>
      <c r="C84" s="145">
        <v>3012.7900000000013</v>
      </c>
      <c r="D84" s="243">
        <f>SUM(D62:D83)</f>
        <v>1.0000000000000002</v>
      </c>
      <c r="E84" s="244">
        <f>SUM(E62:E83)</f>
        <v>0.99999999999999978</v>
      </c>
      <c r="F84" s="57">
        <f>(C84-B84)/B84</f>
        <v>-0.18970724688353044</v>
      </c>
      <c r="G84" s="1"/>
      <c r="H84" s="17">
        <v>1820.8549999999991</v>
      </c>
      <c r="I84" s="145">
        <v>1650.8230000000003</v>
      </c>
      <c r="J84" s="255">
        <f t="shared" si="72"/>
        <v>1</v>
      </c>
      <c r="K84" s="244">
        <f t="shared" si="73"/>
        <v>1</v>
      </c>
      <c r="L84" s="57">
        <f>(I84-H84)/H84</f>
        <v>-9.3380307602746446E-2</v>
      </c>
      <c r="M84" s="1"/>
      <c r="N84" s="37">
        <f t="shared" si="109"/>
        <v>4.8972069443137016</v>
      </c>
      <c r="O84" s="150">
        <f t="shared" si="109"/>
        <v>5.479382897579983</v>
      </c>
      <c r="P84" s="57">
        <f>(O84-N84)/N84</f>
        <v>0.11887918151840894</v>
      </c>
    </row>
  </sheetData>
  <mergeCells count="33">
    <mergeCell ref="N60:O60"/>
    <mergeCell ref="A59:A61"/>
    <mergeCell ref="B59:C59"/>
    <mergeCell ref="D59:E59"/>
    <mergeCell ref="H59:I59"/>
    <mergeCell ref="J59:K59"/>
    <mergeCell ref="B60:C60"/>
    <mergeCell ref="D60:E60"/>
    <mergeCell ref="H60:I60"/>
    <mergeCell ref="J60:K60"/>
    <mergeCell ref="A36:A38"/>
    <mergeCell ref="B36:C36"/>
    <mergeCell ref="D36:E36"/>
    <mergeCell ref="H36:I36"/>
    <mergeCell ref="N59:O59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6" orientation="portrait" r:id="rId1"/>
  <ignoredErrors>
    <ignoredError sqref="D7:F8 J7:L7 M7:M12 D18:E20 D13:E17 J18:K20 J13:K17 M18 D62:E72 J62:K73 D22:E25 D21:E21 D27:E28 D26:E26 D29:E29 J22:K25 J21:K21 J27:K28 J26:K26 J29:K29 D10:E12 D9:E9 J10:K12 J9:K9 J8:K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8733D3FF-C9B4-474A-A7D4-99CC2764776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5" id="{A8210132-6198-4564-AE7B-03B0F7EE37E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F62:F84</xm:sqref>
        </x14:conditionalFormatting>
        <x14:conditionalFormatting xmlns:xm="http://schemas.microsoft.com/office/excel/2006/main">
          <x14:cfRule type="iconSet" priority="232" id="{9F903693-1C78-41DC-AEDC-AABBA67CEB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L39:L56 P39:P56 F39:F56</xm:sqref>
        </x14:conditionalFormatting>
        <x14:conditionalFormatting xmlns:xm="http://schemas.microsoft.com/office/excel/2006/main">
          <x14:cfRule type="iconSet" priority="337" id="{207C5D14-6D5D-4471-868F-79729BF58CE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L62:L84</xm:sqref>
        </x14:conditionalFormatting>
        <x14:conditionalFormatting xmlns:xm="http://schemas.microsoft.com/office/excel/2006/main">
          <x14:cfRule type="iconSet" priority="333" id="{189045ED-22CB-47A9-B8A9-6084680E3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P62:P84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olha18">
    <pageSetUpPr fitToPage="1"/>
  </sheetPr>
  <dimension ref="A1:R8"/>
  <sheetViews>
    <sheetView showGridLines="0" workbookViewId="0">
      <selection activeCell="K8" sqref="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141</v>
      </c>
    </row>
    <row r="2" spans="1:18" ht="15.75" thickBot="1" x14ac:dyDescent="0.3"/>
    <row r="3" spans="1:18" x14ac:dyDescent="0.25">
      <c r="A3" s="329" t="s">
        <v>16</v>
      </c>
      <c r="B3" s="312"/>
      <c r="C3" s="312"/>
      <c r="D3" s="348" t="s">
        <v>1</v>
      </c>
      <c r="E3" s="341"/>
      <c r="F3" s="348" t="s">
        <v>104</v>
      </c>
      <c r="G3" s="341"/>
      <c r="H3" s="130" t="s">
        <v>0</v>
      </c>
      <c r="J3" s="342" t="s">
        <v>19</v>
      </c>
      <c r="K3" s="341"/>
      <c r="L3" s="351" t="s">
        <v>104</v>
      </c>
      <c r="M3" s="352"/>
      <c r="N3" s="130" t="s">
        <v>0</v>
      </c>
      <c r="P3" s="340" t="s">
        <v>22</v>
      </c>
      <c r="Q3" s="341"/>
      <c r="R3" s="130" t="s">
        <v>0</v>
      </c>
    </row>
    <row r="4" spans="1:18" x14ac:dyDescent="0.25">
      <c r="A4" s="347"/>
      <c r="B4" s="313"/>
      <c r="C4" s="313"/>
      <c r="D4" s="349" t="s">
        <v>152</v>
      </c>
      <c r="E4" s="343"/>
      <c r="F4" s="349" t="str">
        <f>D4</f>
        <v>jan-mar</v>
      </c>
      <c r="G4" s="343"/>
      <c r="H4" s="131" t="s">
        <v>151</v>
      </c>
      <c r="J4" s="338" t="str">
        <f>D4</f>
        <v>jan-mar</v>
      </c>
      <c r="K4" s="343"/>
      <c r="L4" s="344" t="str">
        <f>D4</f>
        <v>jan-mar</v>
      </c>
      <c r="M4" s="345"/>
      <c r="N4" s="131" t="str">
        <f>H4</f>
        <v>2023/2022</v>
      </c>
      <c r="P4" s="338" t="str">
        <f>D4</f>
        <v>jan-mar</v>
      </c>
      <c r="Q4" s="339"/>
      <c r="R4" s="131" t="str">
        <f>N4</f>
        <v>2023/2022</v>
      </c>
    </row>
    <row r="5" spans="1:18" ht="19.5" customHeight="1" thickBot="1" x14ac:dyDescent="0.3">
      <c r="A5" s="330"/>
      <c r="B5" s="353"/>
      <c r="C5" s="353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104143.52999999998</v>
      </c>
      <c r="E6" s="147">
        <v>93817.459999999919</v>
      </c>
      <c r="F6" s="247">
        <f>D6/D8</f>
        <v>0.7853034098687891</v>
      </c>
      <c r="G6" s="246">
        <f>E6/E8</f>
        <v>0.78909339444837323</v>
      </c>
      <c r="H6" s="165">
        <f>(E6-D6)/D6</f>
        <v>-9.9152294914528691E-2</v>
      </c>
      <c r="I6" s="1"/>
      <c r="J6" s="115">
        <v>44703.453999999991</v>
      </c>
      <c r="K6" s="147">
        <v>41650.661</v>
      </c>
      <c r="L6" s="247">
        <f>J6/J8</f>
        <v>0.65965321094814588</v>
      </c>
      <c r="M6" s="246">
        <f>K6/K8</f>
        <v>0.66897318213398071</v>
      </c>
      <c r="N6" s="165">
        <f>(K6-J6)/J6</f>
        <v>-6.8289868608362822E-2</v>
      </c>
      <c r="P6" s="27">
        <f t="shared" ref="P6:Q8" si="0">(J6/D6)*10</f>
        <v>4.2924849964275262</v>
      </c>
      <c r="Q6" s="152">
        <f t="shared" si="0"/>
        <v>4.4395425968684332</v>
      </c>
      <c r="R6" s="165">
        <f>(Q6-P6)/P6</f>
        <v>3.4259316121849577E-2</v>
      </c>
    </row>
    <row r="7" spans="1:18" ht="24" customHeight="1" thickBot="1" x14ac:dyDescent="0.3">
      <c r="A7" s="161" t="s">
        <v>21</v>
      </c>
      <c r="B7" s="1"/>
      <c r="C7" s="1"/>
      <c r="D7" s="117">
        <v>28472.130000000016</v>
      </c>
      <c r="E7" s="140">
        <v>25075.259999999995</v>
      </c>
      <c r="F7" s="247">
        <f>D7/D8</f>
        <v>0.21469659013121087</v>
      </c>
      <c r="G7" s="215">
        <f>E7/E8</f>
        <v>0.21090660555162682</v>
      </c>
      <c r="H7" s="55">
        <f t="shared" ref="H7:H8" si="1">(E7-D7)/D7</f>
        <v>-0.11930508887111779</v>
      </c>
      <c r="J7" s="196">
        <v>23064.66</v>
      </c>
      <c r="K7" s="142">
        <v>20609.922999999992</v>
      </c>
      <c r="L7" s="247">
        <f>J7/J8</f>
        <v>0.34034678905185417</v>
      </c>
      <c r="M7" s="215">
        <f>K7/K8</f>
        <v>0.33102681786601929</v>
      </c>
      <c r="N7" s="102">
        <f t="shared" ref="N7:N8" si="2">(K7-J7)/J7</f>
        <v>-0.1064284927677238</v>
      </c>
      <c r="P7" s="27">
        <f t="shared" si="0"/>
        <v>8.1007848727861198</v>
      </c>
      <c r="Q7" s="152">
        <f t="shared" si="0"/>
        <v>8.2192260419233918</v>
      </c>
      <c r="R7" s="102">
        <f t="shared" ref="R7:R8" si="3">(Q7-P7)/P7</f>
        <v>1.4620949821191371E-2</v>
      </c>
    </row>
    <row r="8" spans="1:18" ht="26.25" customHeight="1" thickBot="1" x14ac:dyDescent="0.3">
      <c r="A8" s="12" t="s">
        <v>12</v>
      </c>
      <c r="B8" s="162"/>
      <c r="C8" s="162"/>
      <c r="D8" s="163">
        <v>132615.66</v>
      </c>
      <c r="E8" s="145">
        <v>118892.71999999991</v>
      </c>
      <c r="F8" s="243">
        <f>SUM(F6:F7)</f>
        <v>1</v>
      </c>
      <c r="G8" s="244">
        <f>SUM(G6:G7)</f>
        <v>1</v>
      </c>
      <c r="H8" s="164">
        <f t="shared" si="1"/>
        <v>-0.10347903105862527</v>
      </c>
      <c r="I8" s="1"/>
      <c r="J8" s="17">
        <v>67768.113999999987</v>
      </c>
      <c r="K8" s="145">
        <v>62260.583999999988</v>
      </c>
      <c r="L8" s="243">
        <f>SUM(L6:L7)</f>
        <v>1</v>
      </c>
      <c r="M8" s="244">
        <f>SUM(M6:M7)</f>
        <v>1</v>
      </c>
      <c r="N8" s="164">
        <f t="shared" si="2"/>
        <v>-8.1270226879856799E-2</v>
      </c>
      <c r="O8" s="1"/>
      <c r="P8" s="29">
        <f t="shared" si="0"/>
        <v>5.1101139940788274</v>
      </c>
      <c r="Q8" s="146">
        <f t="shared" si="0"/>
        <v>5.2367028023246531</v>
      </c>
      <c r="R8" s="164">
        <f t="shared" si="3"/>
        <v>2.4772208289777151E-2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3" id="{52F9BA2D-926F-4BED-BB26-06EA02E5922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4" id="{ED20E254-F00D-43DF-9D3E-162AC3AC7B9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1B9CF2B0-53DA-4B69-AB49-9F90C812C3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Folha19">
    <pageSetUpPr fitToPage="1"/>
  </sheetPr>
  <dimension ref="A1:P96"/>
  <sheetViews>
    <sheetView showGridLines="0" workbookViewId="0">
      <selection activeCell="J101" sqref="J101"/>
    </sheetView>
  </sheetViews>
  <sheetFormatPr defaultRowHeight="15" x14ac:dyDescent="0.25"/>
  <cols>
    <col min="1" max="1" width="33.710937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140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F5</f>
        <v>2023/2022</v>
      </c>
    </row>
    <row r="6" spans="1:16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163</v>
      </c>
      <c r="B7" s="39">
        <v>40453.57</v>
      </c>
      <c r="C7" s="147">
        <v>38311.840000000004</v>
      </c>
      <c r="D7" s="247">
        <f>B7/$B$33</f>
        <v>0.30504368790231862</v>
      </c>
      <c r="E7" s="246">
        <f>C7/$C$33</f>
        <v>0.3222387375778768</v>
      </c>
      <c r="F7" s="52">
        <f>(C7-B7)/B7</f>
        <v>-5.2942917028089141E-2</v>
      </c>
      <c r="H7" s="39">
        <v>15887.845999999998</v>
      </c>
      <c r="I7" s="147">
        <v>15765.334999999999</v>
      </c>
      <c r="J7" s="247">
        <f>H7/$H$33</f>
        <v>0.23444426976380067</v>
      </c>
      <c r="K7" s="246">
        <f>I7/$I$33</f>
        <v>0.25321534086477571</v>
      </c>
      <c r="L7" s="52">
        <f>(I7-H7)/H7</f>
        <v>-7.7109886387367182E-3</v>
      </c>
      <c r="N7" s="27">
        <f t="shared" ref="N7:N33" si="0">(H7/B7)*10</f>
        <v>3.9274274186431501</v>
      </c>
      <c r="O7" s="151">
        <f t="shared" ref="O7:O33" si="1">(I7/C7)*10</f>
        <v>4.1150033514443569</v>
      </c>
      <c r="P7" s="61">
        <f>(O7-N7)/N7</f>
        <v>4.776050905760866E-2</v>
      </c>
    </row>
    <row r="8" spans="1:16" ht="20.100000000000001" customHeight="1" x14ac:dyDescent="0.25">
      <c r="A8" s="8" t="s">
        <v>169</v>
      </c>
      <c r="B8" s="19">
        <v>20963.05</v>
      </c>
      <c r="C8" s="140">
        <v>18118.189999999999</v>
      </c>
      <c r="D8" s="247">
        <f t="shared" ref="D8:D32" si="2">B8/$B$33</f>
        <v>0.15807371467291267</v>
      </c>
      <c r="E8" s="215">
        <f t="shared" ref="E8:E32" si="3">C8/$C$33</f>
        <v>0.15239107995847004</v>
      </c>
      <c r="F8" s="52">
        <f t="shared" ref="F8:F33" si="4">(C8-B8)/B8</f>
        <v>-0.13570830580473742</v>
      </c>
      <c r="H8" s="19">
        <v>8293.902</v>
      </c>
      <c r="I8" s="140">
        <v>7980.2359999999999</v>
      </c>
      <c r="J8" s="247">
        <f t="shared" ref="J8:J32" si="5">H8/$H$33</f>
        <v>0.12238649580833842</v>
      </c>
      <c r="K8" s="215">
        <f t="shared" ref="K8:K32" si="6">I8/$I$33</f>
        <v>0.1281747694496409</v>
      </c>
      <c r="L8" s="52">
        <f t="shared" ref="L8:L33" si="7">(I8-H8)/H8</f>
        <v>-3.7818869815437917E-2</v>
      </c>
      <c r="M8" s="1"/>
      <c r="N8" s="27">
        <f t="shared" si="0"/>
        <v>3.9564385907585016</v>
      </c>
      <c r="O8" s="152">
        <f t="shared" si="1"/>
        <v>4.4045437209787517</v>
      </c>
      <c r="P8" s="52">
        <f t="shared" ref="P8:P71" si="8">(O8-N8)/N8</f>
        <v>0.11325972081733801</v>
      </c>
    </row>
    <row r="9" spans="1:16" ht="20.100000000000001" customHeight="1" x14ac:dyDescent="0.25">
      <c r="A9" s="8" t="s">
        <v>162</v>
      </c>
      <c r="B9" s="19">
        <v>8600.91</v>
      </c>
      <c r="C9" s="140">
        <v>7488.4400000000005</v>
      </c>
      <c r="D9" s="247">
        <f t="shared" si="2"/>
        <v>6.485591520639418E-2</v>
      </c>
      <c r="E9" s="215">
        <f t="shared" si="3"/>
        <v>6.2984848862066553E-2</v>
      </c>
      <c r="F9" s="52">
        <f t="shared" si="4"/>
        <v>-0.12934329041926951</v>
      </c>
      <c r="H9" s="19">
        <v>8528.5769999999993</v>
      </c>
      <c r="I9" s="140">
        <v>7629.5230000000001</v>
      </c>
      <c r="J9" s="247">
        <f t="shared" si="5"/>
        <v>0.12584940758422167</v>
      </c>
      <c r="K9" s="215">
        <f t="shared" si="6"/>
        <v>0.12254178341790049</v>
      </c>
      <c r="L9" s="52">
        <f t="shared" si="7"/>
        <v>-0.1054166480527759</v>
      </c>
      <c r="N9" s="27">
        <f t="shared" si="0"/>
        <v>9.9159007593382551</v>
      </c>
      <c r="O9" s="152">
        <f t="shared" si="1"/>
        <v>10.188401055493534</v>
      </c>
      <c r="P9" s="52">
        <f t="shared" si="8"/>
        <v>2.7481143949393907E-2</v>
      </c>
    </row>
    <row r="10" spans="1:16" ht="20.100000000000001" customHeight="1" x14ac:dyDescent="0.25">
      <c r="A10" s="8" t="s">
        <v>171</v>
      </c>
      <c r="B10" s="19">
        <v>17263.100000000002</v>
      </c>
      <c r="C10" s="140">
        <v>13925.670000000002</v>
      </c>
      <c r="D10" s="247">
        <f t="shared" si="2"/>
        <v>0.1301739176202871</v>
      </c>
      <c r="E10" s="215">
        <f t="shared" si="3"/>
        <v>0.11712802936967036</v>
      </c>
      <c r="F10" s="52">
        <f t="shared" si="4"/>
        <v>-0.19332738615891698</v>
      </c>
      <c r="H10" s="19">
        <v>7185.92</v>
      </c>
      <c r="I10" s="140">
        <v>5895.2430000000004</v>
      </c>
      <c r="J10" s="247">
        <f t="shared" si="5"/>
        <v>0.10603688926624105</v>
      </c>
      <c r="K10" s="215">
        <f t="shared" si="6"/>
        <v>9.4686599791611342E-2</v>
      </c>
      <c r="L10" s="52">
        <f t="shared" si="7"/>
        <v>-0.17961193556287847</v>
      </c>
      <c r="N10" s="27">
        <f t="shared" si="0"/>
        <v>4.1625895696601418</v>
      </c>
      <c r="O10" s="152">
        <f t="shared" si="1"/>
        <v>4.233363996130886</v>
      </c>
      <c r="P10" s="52">
        <f t="shared" si="8"/>
        <v>1.7002499354391697E-2</v>
      </c>
    </row>
    <row r="11" spans="1:16" ht="20.100000000000001" customHeight="1" x14ac:dyDescent="0.25">
      <c r="A11" s="8" t="s">
        <v>168</v>
      </c>
      <c r="B11" s="19">
        <v>10490.55</v>
      </c>
      <c r="C11" s="140">
        <v>9318.2999999999993</v>
      </c>
      <c r="D11" s="247">
        <f t="shared" si="2"/>
        <v>7.9104911139453657E-2</v>
      </c>
      <c r="E11" s="215">
        <f t="shared" si="3"/>
        <v>7.8375698697111099E-2</v>
      </c>
      <c r="F11" s="52">
        <f t="shared" si="4"/>
        <v>-0.11174342622646097</v>
      </c>
      <c r="H11" s="19">
        <v>4980.3609999999999</v>
      </c>
      <c r="I11" s="140">
        <v>4135.5249999999996</v>
      </c>
      <c r="J11" s="247">
        <f t="shared" si="5"/>
        <v>7.3491214467027957E-2</v>
      </c>
      <c r="K11" s="215">
        <f t="shared" si="6"/>
        <v>6.6422843062313705E-2</v>
      </c>
      <c r="L11" s="52">
        <f t="shared" si="7"/>
        <v>-0.16963348640791306</v>
      </c>
      <c r="N11" s="27">
        <f t="shared" si="0"/>
        <v>4.7474736786917751</v>
      </c>
      <c r="O11" s="152">
        <f t="shared" si="1"/>
        <v>4.4380681025508943</v>
      </c>
      <c r="P11" s="52">
        <f t="shared" si="8"/>
        <v>-6.5172678582631177E-2</v>
      </c>
    </row>
    <row r="12" spans="1:16" ht="20.100000000000001" customHeight="1" x14ac:dyDescent="0.25">
      <c r="A12" s="8" t="s">
        <v>165</v>
      </c>
      <c r="B12" s="19">
        <v>6762.88</v>
      </c>
      <c r="C12" s="140">
        <v>6889.69</v>
      </c>
      <c r="D12" s="247">
        <f t="shared" si="2"/>
        <v>5.0996088998840707E-2</v>
      </c>
      <c r="E12" s="215">
        <f t="shared" si="3"/>
        <v>5.7948796192062862E-2</v>
      </c>
      <c r="F12" s="52">
        <f t="shared" si="4"/>
        <v>1.8750887195987432E-2</v>
      </c>
      <c r="H12" s="19">
        <v>4092.1869999999999</v>
      </c>
      <c r="I12" s="140">
        <v>3788.7579999999998</v>
      </c>
      <c r="J12" s="247">
        <f t="shared" si="5"/>
        <v>6.0385139241148127E-2</v>
      </c>
      <c r="K12" s="215">
        <f t="shared" si="6"/>
        <v>6.0853235812886049E-2</v>
      </c>
      <c r="L12" s="52">
        <f t="shared" si="7"/>
        <v>-7.4148371029965174E-2</v>
      </c>
      <c r="N12" s="27">
        <f t="shared" si="0"/>
        <v>6.0509531442225795</v>
      </c>
      <c r="O12" s="152">
        <f t="shared" si="1"/>
        <v>5.499170499688665</v>
      </c>
      <c r="P12" s="52">
        <f t="shared" si="8"/>
        <v>-9.1189376513476042E-2</v>
      </c>
    </row>
    <row r="13" spans="1:16" ht="20.100000000000001" customHeight="1" x14ac:dyDescent="0.25">
      <c r="A13" s="8" t="s">
        <v>175</v>
      </c>
      <c r="B13" s="19">
        <v>3311.5</v>
      </c>
      <c r="C13" s="140">
        <v>4009.6000000000004</v>
      </c>
      <c r="D13" s="247">
        <f t="shared" si="2"/>
        <v>2.4970655803394561E-2</v>
      </c>
      <c r="E13" s="215">
        <f t="shared" si="3"/>
        <v>3.3724520727593736E-2</v>
      </c>
      <c r="F13" s="52">
        <f t="shared" si="4"/>
        <v>0.21081081081081093</v>
      </c>
      <c r="H13" s="19">
        <v>2503.6019999999999</v>
      </c>
      <c r="I13" s="140">
        <v>2727.2629999999999</v>
      </c>
      <c r="J13" s="247">
        <f t="shared" si="5"/>
        <v>3.6943657602748099E-2</v>
      </c>
      <c r="K13" s="215">
        <f t="shared" si="6"/>
        <v>4.3804006078709448E-2</v>
      </c>
      <c r="L13" s="52">
        <f t="shared" si="7"/>
        <v>8.9335685144843344E-2</v>
      </c>
      <c r="N13" s="27">
        <f t="shared" si="0"/>
        <v>7.5603261361920566</v>
      </c>
      <c r="O13" s="152">
        <f t="shared" si="1"/>
        <v>6.8018331005586585</v>
      </c>
      <c r="P13" s="52">
        <f t="shared" si="8"/>
        <v>-0.10032543860805344</v>
      </c>
    </row>
    <row r="14" spans="1:16" ht="20.100000000000001" customHeight="1" x14ac:dyDescent="0.25">
      <c r="A14" s="8" t="s">
        <v>167</v>
      </c>
      <c r="B14" s="19">
        <v>2675.45</v>
      </c>
      <c r="C14" s="140">
        <v>2161.81</v>
      </c>
      <c r="D14" s="247">
        <f t="shared" si="2"/>
        <v>2.017446506694609E-2</v>
      </c>
      <c r="E14" s="215">
        <f t="shared" si="3"/>
        <v>1.8182862668126347E-2</v>
      </c>
      <c r="F14" s="52">
        <f t="shared" si="4"/>
        <v>-0.19198265712310075</v>
      </c>
      <c r="H14" s="19">
        <v>2455.5540000000001</v>
      </c>
      <c r="I14" s="140">
        <v>1864.6129999999998</v>
      </c>
      <c r="J14" s="247">
        <f t="shared" si="5"/>
        <v>3.6234651594406184E-2</v>
      </c>
      <c r="K14" s="215">
        <f t="shared" si="6"/>
        <v>2.9948530518120419E-2</v>
      </c>
      <c r="L14" s="52">
        <f t="shared" si="7"/>
        <v>-0.24065485833339451</v>
      </c>
      <c r="N14" s="27">
        <f t="shared" si="0"/>
        <v>9.178097142536771</v>
      </c>
      <c r="O14" s="152">
        <f t="shared" si="1"/>
        <v>8.6252399609586412</v>
      </c>
      <c r="P14" s="52">
        <f t="shared" si="8"/>
        <v>-6.0236579869683463E-2</v>
      </c>
    </row>
    <row r="15" spans="1:16" ht="20.100000000000001" customHeight="1" x14ac:dyDescent="0.25">
      <c r="A15" s="8" t="s">
        <v>174</v>
      </c>
      <c r="B15" s="19">
        <v>3288.46</v>
      </c>
      <c r="C15" s="140">
        <v>3087.0099999999998</v>
      </c>
      <c r="D15" s="247">
        <f t="shared" si="2"/>
        <v>2.4796920665327158E-2</v>
      </c>
      <c r="E15" s="215">
        <f t="shared" si="3"/>
        <v>2.596466797967107E-2</v>
      </c>
      <c r="F15" s="52">
        <f t="shared" si="4"/>
        <v>-6.1259677782305476E-2</v>
      </c>
      <c r="H15" s="19">
        <v>1506.7379999999998</v>
      </c>
      <c r="I15" s="140">
        <v>1386.123</v>
      </c>
      <c r="J15" s="247">
        <f t="shared" si="5"/>
        <v>2.223373074835755E-2</v>
      </c>
      <c r="K15" s="215">
        <f t="shared" si="6"/>
        <v>2.226325085546901E-2</v>
      </c>
      <c r="L15" s="52">
        <f t="shared" si="7"/>
        <v>-8.0050413542367554E-2</v>
      </c>
      <c r="N15" s="27">
        <f t="shared" si="0"/>
        <v>4.5818954769101641</v>
      </c>
      <c r="O15" s="152">
        <f t="shared" si="1"/>
        <v>4.4901798180116037</v>
      </c>
      <c r="P15" s="52">
        <f t="shared" si="8"/>
        <v>-2.0016968820163815E-2</v>
      </c>
    </row>
    <row r="16" spans="1:16" ht="20.100000000000001" customHeight="1" x14ac:dyDescent="0.25">
      <c r="A16" s="8" t="s">
        <v>179</v>
      </c>
      <c r="B16" s="19">
        <v>264.72000000000003</v>
      </c>
      <c r="C16" s="140">
        <v>447.18999999999994</v>
      </c>
      <c r="D16" s="247">
        <f t="shared" si="2"/>
        <v>1.9961443467536189E-3</v>
      </c>
      <c r="E16" s="215">
        <f t="shared" si="3"/>
        <v>3.761290010019114E-3</v>
      </c>
      <c r="F16" s="52">
        <f t="shared" si="4"/>
        <v>0.68929434874584428</v>
      </c>
      <c r="H16" s="19">
        <v>713.45399999999995</v>
      </c>
      <c r="I16" s="140">
        <v>1264.463</v>
      </c>
      <c r="J16" s="247">
        <f t="shared" si="5"/>
        <v>1.0527871559181947E-2</v>
      </c>
      <c r="K16" s="215">
        <f t="shared" si="6"/>
        <v>2.030920558021107E-2</v>
      </c>
      <c r="L16" s="52">
        <f t="shared" si="7"/>
        <v>0.77231187995301742</v>
      </c>
      <c r="N16" s="27">
        <f t="shared" si="0"/>
        <v>26.951269265639159</v>
      </c>
      <c r="O16" s="152">
        <f t="shared" si="1"/>
        <v>28.275744090878597</v>
      </c>
      <c r="P16" s="52">
        <f t="shared" si="8"/>
        <v>4.9143319083975158E-2</v>
      </c>
    </row>
    <row r="17" spans="1:16" ht="20.100000000000001" customHeight="1" x14ac:dyDescent="0.25">
      <c r="A17" s="8" t="s">
        <v>170</v>
      </c>
      <c r="B17" s="19">
        <v>2416.0500000000002</v>
      </c>
      <c r="C17" s="140">
        <v>1873.0300000000002</v>
      </c>
      <c r="D17" s="247">
        <f t="shared" si="2"/>
        <v>1.8218436646169841E-2</v>
      </c>
      <c r="E17" s="215">
        <f t="shared" si="3"/>
        <v>1.5753950283919817E-2</v>
      </c>
      <c r="F17" s="52">
        <f t="shared" si="4"/>
        <v>-0.224755282382401</v>
      </c>
      <c r="H17" s="19">
        <v>1520.88</v>
      </c>
      <c r="I17" s="140">
        <v>1094.83</v>
      </c>
      <c r="J17" s="247">
        <f t="shared" si="5"/>
        <v>2.2442412961352298E-2</v>
      </c>
      <c r="K17" s="215">
        <f t="shared" si="6"/>
        <v>1.7584640709441466E-2</v>
      </c>
      <c r="L17" s="52">
        <f t="shared" si="7"/>
        <v>-0.2801338698648152</v>
      </c>
      <c r="N17" s="27">
        <f t="shared" si="0"/>
        <v>6.2949028372757185</v>
      </c>
      <c r="O17" s="152">
        <f t="shared" si="1"/>
        <v>5.8452347266194336</v>
      </c>
      <c r="P17" s="52">
        <f t="shared" si="8"/>
        <v>-7.143368567875949E-2</v>
      </c>
    </row>
    <row r="18" spans="1:16" ht="20.100000000000001" customHeight="1" x14ac:dyDescent="0.25">
      <c r="A18" s="8" t="s">
        <v>186</v>
      </c>
      <c r="B18" s="19">
        <v>1308.1299999999999</v>
      </c>
      <c r="C18" s="140">
        <v>1152.6500000000001</v>
      </c>
      <c r="D18" s="247">
        <f t="shared" si="2"/>
        <v>9.8640688437549515E-3</v>
      </c>
      <c r="E18" s="215">
        <f t="shared" si="3"/>
        <v>9.6948745053523841E-3</v>
      </c>
      <c r="F18" s="52">
        <f t="shared" si="4"/>
        <v>-0.11885668855541866</v>
      </c>
      <c r="H18" s="19">
        <v>1252.9470000000001</v>
      </c>
      <c r="I18" s="140">
        <v>1058.3539999999998</v>
      </c>
      <c r="J18" s="247">
        <f t="shared" si="5"/>
        <v>1.8488739409215374E-2</v>
      </c>
      <c r="K18" s="215">
        <f t="shared" si="6"/>
        <v>1.6998780480440078E-2</v>
      </c>
      <c r="L18" s="52">
        <f t="shared" si="7"/>
        <v>-0.15530824528092591</v>
      </c>
      <c r="N18" s="27">
        <f t="shared" si="0"/>
        <v>9.5781535474303023</v>
      </c>
      <c r="O18" s="152">
        <f t="shared" si="1"/>
        <v>9.1819199236541866</v>
      </c>
      <c r="P18" s="52">
        <f t="shared" si="8"/>
        <v>-4.1368476900479442E-2</v>
      </c>
    </row>
    <row r="19" spans="1:16" ht="20.100000000000001" customHeight="1" x14ac:dyDescent="0.25">
      <c r="A19" s="8" t="s">
        <v>172</v>
      </c>
      <c r="B19" s="19">
        <v>1516.98</v>
      </c>
      <c r="C19" s="140">
        <v>1889.15</v>
      </c>
      <c r="D19" s="247">
        <f t="shared" si="2"/>
        <v>1.1438920561870295E-2</v>
      </c>
      <c r="E19" s="215">
        <f t="shared" si="3"/>
        <v>1.5889534699853776E-2</v>
      </c>
      <c r="F19" s="52">
        <f t="shared" si="4"/>
        <v>0.24533612836029484</v>
      </c>
      <c r="H19" s="19">
        <v>578.28700000000003</v>
      </c>
      <c r="I19" s="140">
        <v>709.13099999999997</v>
      </c>
      <c r="J19" s="247">
        <f t="shared" si="5"/>
        <v>8.5333199622465526E-3</v>
      </c>
      <c r="K19" s="215">
        <f t="shared" si="6"/>
        <v>1.1389726122710317E-2</v>
      </c>
      <c r="L19" s="52">
        <f t="shared" si="7"/>
        <v>0.22626135465607894</v>
      </c>
      <c r="N19" s="27">
        <f t="shared" si="0"/>
        <v>3.8120937652441036</v>
      </c>
      <c r="O19" s="152">
        <f t="shared" si="1"/>
        <v>3.7537040467935312</v>
      </c>
      <c r="P19" s="52">
        <f t="shared" si="8"/>
        <v>-1.5316968061732203E-2</v>
      </c>
    </row>
    <row r="20" spans="1:16" ht="20.100000000000001" customHeight="1" x14ac:dyDescent="0.25">
      <c r="A20" s="8" t="s">
        <v>202</v>
      </c>
      <c r="B20" s="19">
        <v>80.44</v>
      </c>
      <c r="C20" s="140">
        <v>597.18000000000006</v>
      </c>
      <c r="D20" s="247">
        <f t="shared" si="2"/>
        <v>6.0656486571797027E-4</v>
      </c>
      <c r="E20" s="215">
        <f t="shared" si="3"/>
        <v>5.0228474880547758E-3</v>
      </c>
      <c r="F20" s="52">
        <f t="shared" si="4"/>
        <v>6.423918448533068</v>
      </c>
      <c r="H20" s="19">
        <v>78.199999999999989</v>
      </c>
      <c r="I20" s="140">
        <v>565.18299999999999</v>
      </c>
      <c r="J20" s="247">
        <f t="shared" si="5"/>
        <v>1.1539350202368031E-3</v>
      </c>
      <c r="K20" s="215">
        <f t="shared" si="6"/>
        <v>9.0777015519160568E-3</v>
      </c>
      <c r="L20" s="52">
        <f t="shared" si="7"/>
        <v>6.2274040920716125</v>
      </c>
      <c r="N20" s="27">
        <f t="shared" si="0"/>
        <v>9.7215315763301824</v>
      </c>
      <c r="O20" s="152">
        <f t="shared" si="1"/>
        <v>9.4641983991426351</v>
      </c>
      <c r="P20" s="52">
        <f t="shared" si="8"/>
        <v>-2.6470435771056663E-2</v>
      </c>
    </row>
    <row r="21" spans="1:16" ht="20.100000000000001" customHeight="1" x14ac:dyDescent="0.25">
      <c r="A21" s="8" t="s">
        <v>184</v>
      </c>
      <c r="B21" s="19">
        <v>2189.46</v>
      </c>
      <c r="C21" s="140">
        <v>919.15</v>
      </c>
      <c r="D21" s="247">
        <f t="shared" si="2"/>
        <v>1.6509814904212671E-2</v>
      </c>
      <c r="E21" s="215">
        <f t="shared" si="3"/>
        <v>7.730919100849905E-3</v>
      </c>
      <c r="F21" s="52">
        <f t="shared" si="4"/>
        <v>-0.58019328966959882</v>
      </c>
      <c r="H21" s="19">
        <v>1058.5609999999999</v>
      </c>
      <c r="I21" s="140">
        <v>515.69799999999998</v>
      </c>
      <c r="J21" s="247">
        <f t="shared" si="5"/>
        <v>1.562034026799093E-2</v>
      </c>
      <c r="K21" s="215">
        <f t="shared" si="6"/>
        <v>8.2828969288177567E-3</v>
      </c>
      <c r="L21" s="52">
        <f t="shared" si="7"/>
        <v>-0.51283109806614824</v>
      </c>
      <c r="N21" s="27">
        <f t="shared" si="0"/>
        <v>4.8348040156020202</v>
      </c>
      <c r="O21" s="152">
        <f t="shared" si="1"/>
        <v>5.6105967469945064</v>
      </c>
      <c r="P21" s="52">
        <f t="shared" si="8"/>
        <v>0.16046001634998766</v>
      </c>
    </row>
    <row r="22" spans="1:16" ht="20.100000000000001" customHeight="1" x14ac:dyDescent="0.25">
      <c r="A22" s="8" t="s">
        <v>206</v>
      </c>
      <c r="B22" s="19">
        <v>409.03999999999996</v>
      </c>
      <c r="C22" s="140">
        <v>249.43</v>
      </c>
      <c r="D22" s="247">
        <f t="shared" si="2"/>
        <v>3.0844019477036118E-3</v>
      </c>
      <c r="E22" s="215">
        <f t="shared" si="3"/>
        <v>2.0979417410923046E-3</v>
      </c>
      <c r="F22" s="52">
        <f t="shared" si="4"/>
        <v>-0.39020633678857808</v>
      </c>
      <c r="H22" s="19">
        <v>577.58899999999994</v>
      </c>
      <c r="I22" s="140">
        <v>434.23099999999999</v>
      </c>
      <c r="J22" s="247">
        <f t="shared" si="5"/>
        <v>8.5230201330377866E-3</v>
      </c>
      <c r="K22" s="215">
        <f t="shared" si="6"/>
        <v>6.9744125753783493E-3</v>
      </c>
      <c r="L22" s="52">
        <f t="shared" si="7"/>
        <v>-0.2482007101935805</v>
      </c>
      <c r="N22" s="27">
        <f t="shared" si="0"/>
        <v>14.120599452376295</v>
      </c>
      <c r="O22" s="152">
        <f t="shared" si="1"/>
        <v>17.408932365794008</v>
      </c>
      <c r="P22" s="52">
        <f t="shared" si="8"/>
        <v>0.23287488073775325</v>
      </c>
    </row>
    <row r="23" spans="1:16" ht="20.100000000000001" customHeight="1" x14ac:dyDescent="0.25">
      <c r="A23" s="8" t="s">
        <v>176</v>
      </c>
      <c r="B23" s="19">
        <v>632.67999999999995</v>
      </c>
      <c r="C23" s="140">
        <v>640.91999999999996</v>
      </c>
      <c r="D23" s="247">
        <f t="shared" si="2"/>
        <v>4.770778956271076E-3</v>
      </c>
      <c r="E23" s="215">
        <f t="shared" si="3"/>
        <v>5.3907421749624339E-3</v>
      </c>
      <c r="F23" s="52">
        <f t="shared" si="4"/>
        <v>1.3023961560346478E-2</v>
      </c>
      <c r="H23" s="19">
        <v>357.14100000000002</v>
      </c>
      <c r="I23" s="140">
        <v>364.49199999999996</v>
      </c>
      <c r="J23" s="247">
        <f t="shared" si="5"/>
        <v>5.2700448473451686E-3</v>
      </c>
      <c r="K23" s="215">
        <f t="shared" si="6"/>
        <v>5.8542978009971762E-3</v>
      </c>
      <c r="L23" s="52">
        <f t="shared" si="7"/>
        <v>2.0582907031116399E-2</v>
      </c>
      <c r="N23" s="27">
        <f t="shared" si="0"/>
        <v>5.6448915723588557</v>
      </c>
      <c r="O23" s="152">
        <f t="shared" si="1"/>
        <v>5.6870124196467575</v>
      </c>
      <c r="P23" s="52">
        <f t="shared" si="8"/>
        <v>7.4617637465621946E-3</v>
      </c>
    </row>
    <row r="24" spans="1:16" ht="20.100000000000001" customHeight="1" x14ac:dyDescent="0.25">
      <c r="A24" s="8" t="s">
        <v>164</v>
      </c>
      <c r="B24" s="19">
        <v>1470.2500000000002</v>
      </c>
      <c r="C24" s="140">
        <v>751.41000000000008</v>
      </c>
      <c r="D24" s="247">
        <f t="shared" si="2"/>
        <v>1.1086548903802161E-2</v>
      </c>
      <c r="E24" s="215">
        <f t="shared" si="3"/>
        <v>6.3200673682963912E-3</v>
      </c>
      <c r="F24" s="52">
        <f t="shared" si="4"/>
        <v>-0.48892365244006125</v>
      </c>
      <c r="H24" s="19">
        <v>698.53899999999999</v>
      </c>
      <c r="I24" s="140">
        <v>363.43299999999999</v>
      </c>
      <c r="J24" s="247">
        <f t="shared" si="5"/>
        <v>1.030778280180558E-2</v>
      </c>
      <c r="K24" s="215">
        <f t="shared" si="6"/>
        <v>5.8372886447708239E-3</v>
      </c>
      <c r="L24" s="52">
        <f t="shared" si="7"/>
        <v>-0.47972410989221792</v>
      </c>
      <c r="N24" s="27">
        <f t="shared" si="0"/>
        <v>4.7511579663322561</v>
      </c>
      <c r="O24" s="152">
        <f t="shared" si="1"/>
        <v>4.8366803742297808</v>
      </c>
      <c r="P24" s="52">
        <f t="shared" si="8"/>
        <v>1.8000329288892353E-2</v>
      </c>
    </row>
    <row r="25" spans="1:16" ht="20.100000000000001" customHeight="1" x14ac:dyDescent="0.25">
      <c r="A25" s="8" t="s">
        <v>173</v>
      </c>
      <c r="B25" s="19">
        <v>732.06999999999994</v>
      </c>
      <c r="C25" s="140">
        <v>622.46</v>
      </c>
      <c r="D25" s="247">
        <f t="shared" si="2"/>
        <v>5.5202379568144513E-3</v>
      </c>
      <c r="E25" s="215">
        <f t="shared" si="3"/>
        <v>5.2354761502638658E-3</v>
      </c>
      <c r="F25" s="52">
        <f t="shared" si="4"/>
        <v>-0.14972611908697242</v>
      </c>
      <c r="H25" s="19">
        <v>386.93700000000001</v>
      </c>
      <c r="I25" s="140">
        <v>347.73099999999999</v>
      </c>
      <c r="J25" s="247">
        <f t="shared" si="5"/>
        <v>5.7097206512195398E-3</v>
      </c>
      <c r="K25" s="215">
        <f t="shared" si="6"/>
        <v>5.5850905606667622E-3</v>
      </c>
      <c r="L25" s="52">
        <f t="shared" si="7"/>
        <v>-0.10132398814277263</v>
      </c>
      <c r="N25" s="27">
        <f t="shared" si="0"/>
        <v>5.2855191443441205</v>
      </c>
      <c r="O25" s="152">
        <f t="shared" si="1"/>
        <v>5.5863991260482591</v>
      </c>
      <c r="P25" s="52">
        <f t="shared" si="8"/>
        <v>5.6925341387912935E-2</v>
      </c>
    </row>
    <row r="26" spans="1:16" ht="20.100000000000001" customHeight="1" x14ac:dyDescent="0.25">
      <c r="A26" s="8" t="s">
        <v>185</v>
      </c>
      <c r="B26" s="19">
        <v>423.75</v>
      </c>
      <c r="C26" s="140">
        <v>618.61</v>
      </c>
      <c r="D26" s="247">
        <f t="shared" si="2"/>
        <v>3.1953239911485564E-3</v>
      </c>
      <c r="E26" s="215">
        <f t="shared" si="3"/>
        <v>5.2030940161853449E-3</v>
      </c>
      <c r="F26" s="52">
        <f t="shared" si="4"/>
        <v>0.45984660766961655</v>
      </c>
      <c r="H26" s="19">
        <v>289.685</v>
      </c>
      <c r="I26" s="140">
        <v>330.15500000000003</v>
      </c>
      <c r="J26" s="247">
        <f t="shared" si="5"/>
        <v>4.2746504646713349E-3</v>
      </c>
      <c r="K26" s="215">
        <f t="shared" si="6"/>
        <v>5.3027931764983135E-3</v>
      </c>
      <c r="L26" s="52">
        <f t="shared" si="7"/>
        <v>0.13970347101161615</v>
      </c>
      <c r="N26" s="27">
        <f t="shared" si="0"/>
        <v>6.8362241887905606</v>
      </c>
      <c r="O26" s="152">
        <f t="shared" si="1"/>
        <v>5.3370459578732969</v>
      </c>
      <c r="P26" s="52">
        <f t="shared" si="8"/>
        <v>-0.2192991612790412</v>
      </c>
    </row>
    <row r="27" spans="1:16" ht="20.100000000000001" customHeight="1" x14ac:dyDescent="0.25">
      <c r="A27" s="8" t="s">
        <v>187</v>
      </c>
      <c r="B27" s="19">
        <v>188.36</v>
      </c>
      <c r="C27" s="140">
        <v>482.4</v>
      </c>
      <c r="D27" s="247">
        <f t="shared" si="2"/>
        <v>1.4203450784017514E-3</v>
      </c>
      <c r="E27" s="215">
        <f t="shared" si="3"/>
        <v>4.0574393453190385E-3</v>
      </c>
      <c r="F27" s="52">
        <f t="shared" si="4"/>
        <v>1.5610533021873005</v>
      </c>
      <c r="H27" s="19">
        <v>134.251</v>
      </c>
      <c r="I27" s="140">
        <v>309.63600000000002</v>
      </c>
      <c r="J27" s="247">
        <f t="shared" si="5"/>
        <v>1.9810349156241828E-3</v>
      </c>
      <c r="K27" s="215">
        <f t="shared" si="6"/>
        <v>4.9732267207773066E-3</v>
      </c>
      <c r="L27" s="52">
        <f t="shared" si="7"/>
        <v>1.3063962279610581</v>
      </c>
      <c r="N27" s="27">
        <f t="shared" ref="N27" si="9">(H27/B27)*10</f>
        <v>7.1273624973455085</v>
      </c>
      <c r="O27" s="152">
        <f t="shared" ref="O27" si="10">(I27/C27)*10</f>
        <v>6.4186567164179111</v>
      </c>
      <c r="P27" s="52">
        <f t="shared" ref="P27" si="11">(O27-N27)/N27</f>
        <v>-9.9434507672585118E-2</v>
      </c>
    </row>
    <row r="28" spans="1:16" ht="20.100000000000001" customHeight="1" x14ac:dyDescent="0.25">
      <c r="A28" s="8" t="s">
        <v>183</v>
      </c>
      <c r="B28" s="19">
        <v>224.45999999999998</v>
      </c>
      <c r="C28" s="140">
        <v>454.26</v>
      </c>
      <c r="D28" s="247">
        <f t="shared" si="2"/>
        <v>1.6925602903910442E-3</v>
      </c>
      <c r="E28" s="215">
        <f t="shared" si="3"/>
        <v>3.8207553835087611E-3</v>
      </c>
      <c r="F28" s="52">
        <f t="shared" si="4"/>
        <v>1.0237904303662124</v>
      </c>
      <c r="H28" s="19">
        <v>166.67199999999997</v>
      </c>
      <c r="I28" s="140">
        <v>303.721</v>
      </c>
      <c r="J28" s="247">
        <f t="shared" si="5"/>
        <v>2.4594457505487015E-3</v>
      </c>
      <c r="K28" s="215">
        <f t="shared" si="6"/>
        <v>4.8782227934129245E-3</v>
      </c>
      <c r="L28" s="52">
        <f t="shared" si="7"/>
        <v>0.82226768743400247</v>
      </c>
      <c r="N28" s="27">
        <f t="shared" si="0"/>
        <v>7.4254655617927465</v>
      </c>
      <c r="O28" s="152">
        <f t="shared" si="1"/>
        <v>6.6860608462114213</v>
      </c>
      <c r="P28" s="52">
        <f t="shared" si="8"/>
        <v>-9.9576883015374082E-2</v>
      </c>
    </row>
    <row r="29" spans="1:16" ht="20.100000000000001" customHeight="1" x14ac:dyDescent="0.25">
      <c r="A29" s="8" t="s">
        <v>188</v>
      </c>
      <c r="B29" s="19">
        <v>824.63</v>
      </c>
      <c r="C29" s="140">
        <v>542.80000000000007</v>
      </c>
      <c r="D29" s="247">
        <f t="shared" si="2"/>
        <v>6.2181947441199625E-3</v>
      </c>
      <c r="E29" s="215">
        <f t="shared" si="3"/>
        <v>4.5654603578755689E-3</v>
      </c>
      <c r="F29" s="52">
        <f>(C29-B29)/B29</f>
        <v>-0.34176539781477744</v>
      </c>
      <c r="H29" s="19">
        <v>370.327</v>
      </c>
      <c r="I29" s="140">
        <v>266.54399999999998</v>
      </c>
      <c r="J29" s="247">
        <f t="shared" si="5"/>
        <v>5.4646201309365046E-3</v>
      </c>
      <c r="K29" s="215">
        <f t="shared" si="6"/>
        <v>4.2811034345582111E-3</v>
      </c>
      <c r="L29" s="52">
        <f>(I29-H29)/H29</f>
        <v>-0.28024691691397069</v>
      </c>
      <c r="N29" s="27">
        <f t="shared" si="0"/>
        <v>4.490826188714939</v>
      </c>
      <c r="O29" s="152">
        <f t="shared" si="1"/>
        <v>4.9105379513633007</v>
      </c>
      <c r="P29" s="52">
        <f>(O29-N29)/N29</f>
        <v>9.3459810068593038E-2</v>
      </c>
    </row>
    <row r="30" spans="1:16" ht="20.100000000000001" customHeight="1" x14ac:dyDescent="0.25">
      <c r="A30" s="8" t="s">
        <v>177</v>
      </c>
      <c r="B30" s="19">
        <v>332.41</v>
      </c>
      <c r="C30" s="140">
        <v>292.78000000000003</v>
      </c>
      <c r="D30" s="247">
        <f t="shared" si="2"/>
        <v>2.5065667207025176E-3</v>
      </c>
      <c r="E30" s="215">
        <f t="shared" si="3"/>
        <v>2.4625561598725296E-3</v>
      </c>
      <c r="F30" s="52">
        <f t="shared" si="4"/>
        <v>-0.11922024006497997</v>
      </c>
      <c r="H30" s="19">
        <v>279.42500000000001</v>
      </c>
      <c r="I30" s="140">
        <v>265.44400000000002</v>
      </c>
      <c r="J30" s="247">
        <f t="shared" si="5"/>
        <v>4.1232518290238978E-3</v>
      </c>
      <c r="K30" s="215">
        <f t="shared" si="6"/>
        <v>4.263435755758411E-3</v>
      </c>
      <c r="L30" s="52">
        <f t="shared" si="7"/>
        <v>-5.0034893084011788E-2</v>
      </c>
      <c r="N30" s="27">
        <f t="shared" si="0"/>
        <v>8.4060347161637736</v>
      </c>
      <c r="O30" s="152">
        <f t="shared" si="1"/>
        <v>9.066329667327004</v>
      </c>
      <c r="P30" s="52">
        <f t="shared" si="8"/>
        <v>7.8550109945842134E-2</v>
      </c>
    </row>
    <row r="31" spans="1:16" ht="20.100000000000001" customHeight="1" x14ac:dyDescent="0.25">
      <c r="A31" s="8" t="s">
        <v>229</v>
      </c>
      <c r="B31" s="19">
        <v>334.47</v>
      </c>
      <c r="C31" s="140">
        <v>282.89999999999998</v>
      </c>
      <c r="D31" s="247">
        <f t="shared" si="2"/>
        <v>2.5221003311373634E-3</v>
      </c>
      <c r="E31" s="215">
        <f t="shared" si="3"/>
        <v>2.3794560339775207E-3</v>
      </c>
      <c r="F31" s="52">
        <f t="shared" si="4"/>
        <v>-0.15418423176966559</v>
      </c>
      <c r="H31" s="19">
        <v>253.61699999999996</v>
      </c>
      <c r="I31" s="140">
        <v>250.93199999999999</v>
      </c>
      <c r="J31" s="247">
        <f t="shared" si="5"/>
        <v>3.7424237599411421E-3</v>
      </c>
      <c r="K31" s="215">
        <f t="shared" si="6"/>
        <v>4.0303508878104964E-3</v>
      </c>
      <c r="L31" s="52">
        <f t="shared" si="7"/>
        <v>-1.0586829747217159E-2</v>
      </c>
      <c r="N31" s="27">
        <f t="shared" si="0"/>
        <v>7.5826531527491241</v>
      </c>
      <c r="O31" s="152">
        <f t="shared" si="1"/>
        <v>8.8699893955461295</v>
      </c>
      <c r="P31" s="52">
        <f t="shared" si="8"/>
        <v>0.16977385314403787</v>
      </c>
    </row>
    <row r="32" spans="1:16" ht="20.100000000000001" customHeight="1" thickBot="1" x14ac:dyDescent="0.3">
      <c r="A32" s="8" t="s">
        <v>17</v>
      </c>
      <c r="B32" s="19">
        <f>B33-SUM(B7:B31)</f>
        <v>5458.2899999999645</v>
      </c>
      <c r="C32" s="140">
        <f>C33-SUM(C7:C31)</f>
        <v>3765.8500000000931</v>
      </c>
      <c r="D32" s="247">
        <f t="shared" si="2"/>
        <v>4.1158713835153134E-2</v>
      </c>
      <c r="E32" s="215">
        <f t="shared" si="3"/>
        <v>3.1674353147947927E-2</v>
      </c>
      <c r="F32" s="52">
        <f t="shared" si="4"/>
        <v>-0.31006780511843129</v>
      </c>
      <c r="H32" s="19">
        <f>H33-SUM(H7:H31)</f>
        <v>3616.91500000003</v>
      </c>
      <c r="I32" s="140">
        <f>I33-SUM(I7:I31)</f>
        <v>2643.987000000001</v>
      </c>
      <c r="J32" s="247">
        <f t="shared" si="5"/>
        <v>5.3371929459332897E-2</v>
      </c>
      <c r="K32" s="215">
        <f t="shared" si="6"/>
        <v>4.2466466424407476E-2</v>
      </c>
      <c r="L32" s="52">
        <f t="shared" si="7"/>
        <v>-0.26899388014371944</v>
      </c>
      <c r="N32" s="27">
        <f t="shared" si="0"/>
        <v>6.6264617673301593</v>
      </c>
      <c r="O32" s="152">
        <f t="shared" si="1"/>
        <v>7.0209567561106665</v>
      </c>
      <c r="P32" s="52">
        <f t="shared" si="8"/>
        <v>5.9533277732839243E-2</v>
      </c>
    </row>
    <row r="33" spans="1:16" ht="26.25" customHeight="1" thickBot="1" x14ac:dyDescent="0.3">
      <c r="A33" s="12" t="s">
        <v>18</v>
      </c>
      <c r="B33" s="17">
        <v>132615.66</v>
      </c>
      <c r="C33" s="145">
        <v>118892.72000000006</v>
      </c>
      <c r="D33" s="243">
        <f>SUM(D7:D32)</f>
        <v>0.99999999999999944</v>
      </c>
      <c r="E33" s="244">
        <f>SUM(E7:E32)</f>
        <v>1.0000000000000002</v>
      </c>
      <c r="F33" s="57">
        <f t="shared" si="4"/>
        <v>-0.10347903105862417</v>
      </c>
      <c r="G33" s="1"/>
      <c r="H33" s="17">
        <v>67768.114000000001</v>
      </c>
      <c r="I33" s="145">
        <v>62260.583999999995</v>
      </c>
      <c r="J33" s="243">
        <f>SUM(J7:J32)</f>
        <v>1.0000000000000004</v>
      </c>
      <c r="K33" s="244">
        <f>SUM(K7:K32)</f>
        <v>0.99999999999999989</v>
      </c>
      <c r="L33" s="57">
        <f t="shared" si="7"/>
        <v>-8.1270226879856883E-2</v>
      </c>
      <c r="N33" s="29">
        <f t="shared" si="0"/>
        <v>5.1101139940788283</v>
      </c>
      <c r="O33" s="146">
        <f t="shared" si="1"/>
        <v>5.2367028023246478</v>
      </c>
      <c r="P33" s="57">
        <f t="shared" si="8"/>
        <v>2.4772208289775929E-2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L5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40453.57</v>
      </c>
      <c r="C39" s="147">
        <v>38311.840000000004</v>
      </c>
      <c r="D39" s="247">
        <f t="shared" ref="D39:D61" si="12">B39/$B$62</f>
        <v>0.38844054930728761</v>
      </c>
      <c r="E39" s="246">
        <f t="shared" ref="E39:E61" si="13">C39/$C$62</f>
        <v>0.40836577754290088</v>
      </c>
      <c r="F39" s="52">
        <f>(C39-B39)/B39</f>
        <v>-5.2942917028089141E-2</v>
      </c>
      <c r="H39" s="39">
        <v>15887.845999999998</v>
      </c>
      <c r="I39" s="147">
        <v>15765.334999999999</v>
      </c>
      <c r="J39" s="247">
        <f t="shared" ref="J39:J61" si="14">H39/$H$62</f>
        <v>0.35540533400394519</v>
      </c>
      <c r="K39" s="246">
        <f t="shared" ref="K39:K61" si="15">I39/$I$62</f>
        <v>0.37851344063903331</v>
      </c>
      <c r="L39" s="52">
        <f>(I39-H39)/H39</f>
        <v>-7.7109886387367182E-3</v>
      </c>
      <c r="N39" s="27">
        <f t="shared" ref="N39:N62" si="16">(H39/B39)*10</f>
        <v>3.9274274186431501</v>
      </c>
      <c r="O39" s="151">
        <f t="shared" ref="O39:O62" si="17">(I39/C39)*10</f>
        <v>4.1150033514443569</v>
      </c>
      <c r="P39" s="61">
        <f t="shared" si="8"/>
        <v>4.776050905760866E-2</v>
      </c>
    </row>
    <row r="40" spans="1:16" ht="20.100000000000001" customHeight="1" x14ac:dyDescent="0.25">
      <c r="A40" s="38" t="s">
        <v>169</v>
      </c>
      <c r="B40" s="19">
        <v>20963.05</v>
      </c>
      <c r="C40" s="140">
        <v>18118.189999999999</v>
      </c>
      <c r="D40" s="247">
        <f t="shared" si="12"/>
        <v>0.20128998892201938</v>
      </c>
      <c r="E40" s="215">
        <f t="shared" si="13"/>
        <v>0.19312172808771413</v>
      </c>
      <c r="F40" s="52">
        <f t="shared" ref="F40:F62" si="18">(C40-B40)/B40</f>
        <v>-0.13570830580473742</v>
      </c>
      <c r="H40" s="19">
        <v>8293.902</v>
      </c>
      <c r="I40" s="140">
        <v>7980.2359999999999</v>
      </c>
      <c r="J40" s="247">
        <f t="shared" si="14"/>
        <v>0.18553156988719488</v>
      </c>
      <c r="K40" s="215">
        <f t="shared" si="15"/>
        <v>0.19159926417494311</v>
      </c>
      <c r="L40" s="52">
        <f t="shared" ref="L40:L62" si="19">(I40-H40)/H40</f>
        <v>-3.7818869815437917E-2</v>
      </c>
      <c r="N40" s="27">
        <f t="shared" si="16"/>
        <v>3.9564385907585016</v>
      </c>
      <c r="O40" s="152">
        <f t="shared" si="17"/>
        <v>4.4045437209787517</v>
      </c>
      <c r="P40" s="52">
        <f t="shared" si="8"/>
        <v>0.11325972081733801</v>
      </c>
    </row>
    <row r="41" spans="1:16" ht="20.100000000000001" customHeight="1" x14ac:dyDescent="0.25">
      <c r="A41" s="38" t="s">
        <v>171</v>
      </c>
      <c r="B41" s="19">
        <v>17263.100000000002</v>
      </c>
      <c r="C41" s="140">
        <v>13925.670000000002</v>
      </c>
      <c r="D41" s="247">
        <f t="shared" si="12"/>
        <v>0.16576257785769311</v>
      </c>
      <c r="E41" s="215">
        <f t="shared" si="13"/>
        <v>0.14843367108851593</v>
      </c>
      <c r="F41" s="52">
        <f t="shared" si="18"/>
        <v>-0.19332738615891698</v>
      </c>
      <c r="H41" s="19">
        <v>7185.92</v>
      </c>
      <c r="I41" s="140">
        <v>5895.2430000000004</v>
      </c>
      <c r="J41" s="247">
        <f t="shared" si="14"/>
        <v>0.16074641570201714</v>
      </c>
      <c r="K41" s="215">
        <f t="shared" si="15"/>
        <v>0.1415402026872995</v>
      </c>
      <c r="L41" s="52">
        <f t="shared" si="19"/>
        <v>-0.17961193556287847</v>
      </c>
      <c r="N41" s="27">
        <f t="shared" si="16"/>
        <v>4.1625895696601418</v>
      </c>
      <c r="O41" s="152">
        <f t="shared" si="17"/>
        <v>4.233363996130886</v>
      </c>
      <c r="P41" s="52">
        <f t="shared" si="8"/>
        <v>1.7002499354391697E-2</v>
      </c>
    </row>
    <row r="42" spans="1:16" ht="20.100000000000001" customHeight="1" x14ac:dyDescent="0.25">
      <c r="A42" s="38" t="s">
        <v>168</v>
      </c>
      <c r="B42" s="19">
        <v>10490.55</v>
      </c>
      <c r="C42" s="140">
        <v>9318.2999999999993</v>
      </c>
      <c r="D42" s="247">
        <f t="shared" si="12"/>
        <v>0.1007316537090686</v>
      </c>
      <c r="E42" s="215">
        <f t="shared" si="13"/>
        <v>9.93237292930335E-2</v>
      </c>
      <c r="F42" s="52">
        <f t="shared" si="18"/>
        <v>-0.11174342622646097</v>
      </c>
      <c r="H42" s="19">
        <v>4980.3609999999999</v>
      </c>
      <c r="I42" s="140">
        <v>4135.5249999999996</v>
      </c>
      <c r="J42" s="247">
        <f t="shared" si="14"/>
        <v>0.1114088633956562</v>
      </c>
      <c r="K42" s="215">
        <f t="shared" si="15"/>
        <v>9.9290741148141667E-2</v>
      </c>
      <c r="L42" s="52">
        <f t="shared" si="19"/>
        <v>-0.16963348640791306</v>
      </c>
      <c r="N42" s="27">
        <f t="shared" si="16"/>
        <v>4.7474736786917751</v>
      </c>
      <c r="O42" s="152">
        <f t="shared" si="17"/>
        <v>4.4380681025508943</v>
      </c>
      <c r="P42" s="52">
        <f t="shared" si="8"/>
        <v>-6.5172678582631177E-2</v>
      </c>
    </row>
    <row r="43" spans="1:16" ht="20.100000000000001" customHeight="1" x14ac:dyDescent="0.25">
      <c r="A43" s="38" t="s">
        <v>175</v>
      </c>
      <c r="B43" s="19">
        <v>3311.5</v>
      </c>
      <c r="C43" s="140">
        <v>4009.6000000000004</v>
      </c>
      <c r="D43" s="247">
        <f t="shared" si="12"/>
        <v>3.1797462598012562E-2</v>
      </c>
      <c r="E43" s="215">
        <f t="shared" si="13"/>
        <v>4.2738313316092763E-2</v>
      </c>
      <c r="F43" s="52">
        <f t="shared" si="18"/>
        <v>0.21081081081081093</v>
      </c>
      <c r="H43" s="19">
        <v>2503.6019999999999</v>
      </c>
      <c r="I43" s="140">
        <v>2727.2629999999999</v>
      </c>
      <c r="J43" s="247">
        <f t="shared" si="14"/>
        <v>5.6004665769226698E-2</v>
      </c>
      <c r="K43" s="215">
        <f t="shared" si="15"/>
        <v>6.5479465019774835E-2</v>
      </c>
      <c r="L43" s="52">
        <f t="shared" si="19"/>
        <v>8.9335685144843344E-2</v>
      </c>
      <c r="N43" s="27">
        <f t="shared" si="16"/>
        <v>7.5603261361920566</v>
      </c>
      <c r="O43" s="152">
        <f t="shared" si="17"/>
        <v>6.8018331005586585</v>
      </c>
      <c r="P43" s="52">
        <f t="shared" si="8"/>
        <v>-0.10032543860805344</v>
      </c>
    </row>
    <row r="44" spans="1:16" ht="20.100000000000001" customHeight="1" x14ac:dyDescent="0.25">
      <c r="A44" s="38" t="s">
        <v>174</v>
      </c>
      <c r="B44" s="19">
        <v>3288.46</v>
      </c>
      <c r="C44" s="140">
        <v>3087.0099999999998</v>
      </c>
      <c r="D44" s="247">
        <f t="shared" si="12"/>
        <v>3.1576229459477696E-2</v>
      </c>
      <c r="E44" s="215">
        <f t="shared" si="13"/>
        <v>3.290442951663794E-2</v>
      </c>
      <c r="F44" s="52">
        <f t="shared" si="18"/>
        <v>-6.1259677782305476E-2</v>
      </c>
      <c r="H44" s="19">
        <v>1506.7379999999998</v>
      </c>
      <c r="I44" s="140">
        <v>1386.123</v>
      </c>
      <c r="J44" s="247">
        <f t="shared" si="14"/>
        <v>3.3705180812203014E-2</v>
      </c>
      <c r="K44" s="215">
        <f t="shared" si="15"/>
        <v>3.3279735944646831E-2</v>
      </c>
      <c r="L44" s="52">
        <f t="shared" si="19"/>
        <v>-8.0050413542367554E-2</v>
      </c>
      <c r="N44" s="27">
        <f t="shared" si="16"/>
        <v>4.5818954769101641</v>
      </c>
      <c r="O44" s="152">
        <f t="shared" si="17"/>
        <v>4.4901798180116037</v>
      </c>
      <c r="P44" s="52">
        <f t="shared" si="8"/>
        <v>-2.0016968820163815E-2</v>
      </c>
    </row>
    <row r="45" spans="1:16" ht="20.100000000000001" customHeight="1" x14ac:dyDescent="0.25">
      <c r="A45" s="38" t="s">
        <v>172</v>
      </c>
      <c r="B45" s="19">
        <v>1516.98</v>
      </c>
      <c r="C45" s="140">
        <v>1889.15</v>
      </c>
      <c r="D45" s="247">
        <f t="shared" si="12"/>
        <v>1.4566243337440162E-2</v>
      </c>
      <c r="E45" s="215">
        <f t="shared" si="13"/>
        <v>2.0136443685429131E-2</v>
      </c>
      <c r="F45" s="52">
        <f t="shared" si="18"/>
        <v>0.24533612836029484</v>
      </c>
      <c r="H45" s="19">
        <v>578.28700000000003</v>
      </c>
      <c r="I45" s="140">
        <v>709.13099999999997</v>
      </c>
      <c r="J45" s="247">
        <f t="shared" si="14"/>
        <v>1.2936069772147811E-2</v>
      </c>
      <c r="K45" s="215">
        <f t="shared" si="15"/>
        <v>1.7025684178217482E-2</v>
      </c>
      <c r="L45" s="52">
        <f t="shared" si="19"/>
        <v>0.22626135465607894</v>
      </c>
      <c r="N45" s="27">
        <f t="shared" si="16"/>
        <v>3.8120937652441036</v>
      </c>
      <c r="O45" s="152">
        <f t="shared" si="17"/>
        <v>3.7537040467935312</v>
      </c>
      <c r="P45" s="52">
        <f t="shared" si="8"/>
        <v>-1.5316968061732203E-2</v>
      </c>
    </row>
    <row r="46" spans="1:16" ht="20.100000000000001" customHeight="1" x14ac:dyDescent="0.25">
      <c r="A46" s="38" t="s">
        <v>184</v>
      </c>
      <c r="B46" s="19">
        <v>2189.46</v>
      </c>
      <c r="C46" s="140">
        <v>919.15</v>
      </c>
      <c r="D46" s="247">
        <f t="shared" si="12"/>
        <v>2.1023485568426568E-2</v>
      </c>
      <c r="E46" s="215">
        <f t="shared" si="13"/>
        <v>9.7972168506800326E-3</v>
      </c>
      <c r="F46" s="52">
        <f t="shared" si="18"/>
        <v>-0.58019328966959882</v>
      </c>
      <c r="H46" s="19">
        <v>1058.5609999999999</v>
      </c>
      <c r="I46" s="140">
        <v>515.69799999999998</v>
      </c>
      <c r="J46" s="247">
        <f t="shared" si="14"/>
        <v>2.3679624397703141E-2</v>
      </c>
      <c r="K46" s="215">
        <f t="shared" si="15"/>
        <v>1.2381508183027395E-2</v>
      </c>
      <c r="L46" s="52">
        <f t="shared" si="19"/>
        <v>-0.51283109806614824</v>
      </c>
      <c r="N46" s="27">
        <f t="shared" si="16"/>
        <v>4.8348040156020202</v>
      </c>
      <c r="O46" s="152">
        <f t="shared" si="17"/>
        <v>5.6105967469945064</v>
      </c>
      <c r="P46" s="52">
        <f t="shared" si="8"/>
        <v>0.16046001634998766</v>
      </c>
    </row>
    <row r="47" spans="1:16" ht="20.100000000000001" customHeight="1" x14ac:dyDescent="0.25">
      <c r="A47" s="38" t="s">
        <v>176</v>
      </c>
      <c r="B47" s="19">
        <v>632.67999999999995</v>
      </c>
      <c r="C47" s="140">
        <v>640.91999999999996</v>
      </c>
      <c r="D47" s="247">
        <f t="shared" si="12"/>
        <v>6.0750773475798233E-3</v>
      </c>
      <c r="E47" s="215">
        <f t="shared" si="13"/>
        <v>6.8315641885849385E-3</v>
      </c>
      <c r="F47" s="52">
        <f t="shared" si="18"/>
        <v>1.3023961560346478E-2</v>
      </c>
      <c r="H47" s="19">
        <v>357.14100000000002</v>
      </c>
      <c r="I47" s="140">
        <v>364.49199999999996</v>
      </c>
      <c r="J47" s="247">
        <f t="shared" si="14"/>
        <v>7.9891142192278948E-3</v>
      </c>
      <c r="K47" s="215">
        <f t="shared" si="15"/>
        <v>8.7511696393005618E-3</v>
      </c>
      <c r="L47" s="52">
        <f t="shared" si="19"/>
        <v>2.0582907031116399E-2</v>
      </c>
      <c r="N47" s="27">
        <f t="shared" si="16"/>
        <v>5.6448915723588557</v>
      </c>
      <c r="O47" s="152">
        <f t="shared" si="17"/>
        <v>5.6870124196467575</v>
      </c>
      <c r="P47" s="52">
        <f t="shared" si="8"/>
        <v>7.4617637465621946E-3</v>
      </c>
    </row>
    <row r="48" spans="1:16" ht="20.100000000000001" customHeight="1" x14ac:dyDescent="0.25">
      <c r="A48" s="38" t="s">
        <v>173</v>
      </c>
      <c r="B48" s="19">
        <v>732.06999999999994</v>
      </c>
      <c r="C48" s="140">
        <v>622.46</v>
      </c>
      <c r="D48" s="247">
        <f t="shared" si="12"/>
        <v>7.0294333214939008E-3</v>
      </c>
      <c r="E48" s="215">
        <f t="shared" si="13"/>
        <v>6.6347991088226005E-3</v>
      </c>
      <c r="F48" s="52">
        <f t="shared" si="18"/>
        <v>-0.14972611908697242</v>
      </c>
      <c r="H48" s="19">
        <v>386.93700000000001</v>
      </c>
      <c r="I48" s="140">
        <v>347.73099999999999</v>
      </c>
      <c r="J48" s="247">
        <f t="shared" si="14"/>
        <v>8.6556398975345412E-3</v>
      </c>
      <c r="K48" s="215">
        <f t="shared" si="15"/>
        <v>8.3487510558355842E-3</v>
      </c>
      <c r="L48" s="52">
        <f t="shared" si="19"/>
        <v>-0.10132398814277263</v>
      </c>
      <c r="N48" s="27">
        <f t="shared" si="16"/>
        <v>5.2855191443441205</v>
      </c>
      <c r="O48" s="152">
        <f t="shared" si="17"/>
        <v>5.5863991260482591</v>
      </c>
      <c r="P48" s="52">
        <f t="shared" si="8"/>
        <v>5.6925341387912935E-2</v>
      </c>
    </row>
    <row r="49" spans="1:16" ht="20.100000000000001" customHeight="1" x14ac:dyDescent="0.25">
      <c r="A49" s="38" t="s">
        <v>185</v>
      </c>
      <c r="B49" s="19">
        <v>423.75</v>
      </c>
      <c r="C49" s="140">
        <v>618.61</v>
      </c>
      <c r="D49" s="247">
        <f t="shared" si="12"/>
        <v>4.0689037523502407E-3</v>
      </c>
      <c r="E49" s="215">
        <f t="shared" si="13"/>
        <v>6.5937619713857098E-3</v>
      </c>
      <c r="F49" s="52">
        <f t="shared" si="18"/>
        <v>0.45984660766961655</v>
      </c>
      <c r="H49" s="19">
        <v>289.685</v>
      </c>
      <c r="I49" s="140">
        <v>330.15500000000003</v>
      </c>
      <c r="J49" s="247">
        <f t="shared" si="14"/>
        <v>6.4801480440415202E-3</v>
      </c>
      <c r="K49" s="215">
        <f t="shared" si="15"/>
        <v>7.9267649557830562E-3</v>
      </c>
      <c r="L49" s="52">
        <f t="shared" si="19"/>
        <v>0.13970347101161615</v>
      </c>
      <c r="N49" s="27">
        <f t="shared" si="16"/>
        <v>6.8362241887905606</v>
      </c>
      <c r="O49" s="152">
        <f t="shared" si="17"/>
        <v>5.3370459578732969</v>
      </c>
      <c r="P49" s="52">
        <f t="shared" si="8"/>
        <v>-0.2192991612790412</v>
      </c>
    </row>
    <row r="50" spans="1:16" ht="20.100000000000001" customHeight="1" x14ac:dyDescent="0.25">
      <c r="A50" s="38" t="s">
        <v>187</v>
      </c>
      <c r="B50" s="19">
        <v>188.36</v>
      </c>
      <c r="C50" s="140">
        <v>482.4</v>
      </c>
      <c r="D50" s="247">
        <f t="shared" si="12"/>
        <v>1.8086577245845226E-3</v>
      </c>
      <c r="E50" s="215">
        <f t="shared" si="13"/>
        <v>5.1419000258587253E-3</v>
      </c>
      <c r="F50" s="52">
        <f t="shared" si="18"/>
        <v>1.5610533021873005</v>
      </c>
      <c r="H50" s="19">
        <v>134.251</v>
      </c>
      <c r="I50" s="140">
        <v>309.63600000000002</v>
      </c>
      <c r="J50" s="247">
        <f t="shared" si="14"/>
        <v>3.0031460208868881E-3</v>
      </c>
      <c r="K50" s="215">
        <f t="shared" si="15"/>
        <v>7.4341197130100775E-3</v>
      </c>
      <c r="L50" s="52">
        <f t="shared" si="19"/>
        <v>1.3063962279610581</v>
      </c>
      <c r="N50" s="27">
        <f t="shared" si="16"/>
        <v>7.1273624973455085</v>
      </c>
      <c r="O50" s="152">
        <f t="shared" si="17"/>
        <v>6.4186567164179111</v>
      </c>
      <c r="P50" s="52">
        <f t="shared" si="8"/>
        <v>-9.9434507672585118E-2</v>
      </c>
    </row>
    <row r="51" spans="1:16" ht="20.100000000000001" customHeight="1" x14ac:dyDescent="0.25">
      <c r="A51" s="38" t="s">
        <v>188</v>
      </c>
      <c r="B51" s="19">
        <v>824.63</v>
      </c>
      <c r="C51" s="140">
        <v>542.80000000000007</v>
      </c>
      <c r="D51" s="247">
        <f t="shared" si="12"/>
        <v>7.9182067287329305E-3</v>
      </c>
      <c r="E51" s="215">
        <f t="shared" si="13"/>
        <v>5.7857034287647525E-3</v>
      </c>
      <c r="F51" s="52">
        <f t="shared" si="18"/>
        <v>-0.34176539781477744</v>
      </c>
      <c r="H51" s="19">
        <v>370.327</v>
      </c>
      <c r="I51" s="140">
        <v>266.54399999999998</v>
      </c>
      <c r="J51" s="247">
        <f t="shared" si="14"/>
        <v>8.2840802413164782E-3</v>
      </c>
      <c r="K51" s="215">
        <f t="shared" si="15"/>
        <v>6.3995142838189287E-3</v>
      </c>
      <c r="L51" s="52">
        <f t="shared" si="19"/>
        <v>-0.28024691691397069</v>
      </c>
      <c r="N51" s="27">
        <f t="shared" si="16"/>
        <v>4.490826188714939</v>
      </c>
      <c r="O51" s="152">
        <f t="shared" si="17"/>
        <v>4.9105379513633007</v>
      </c>
      <c r="P51" s="52">
        <f t="shared" si="8"/>
        <v>9.3459810068593038E-2</v>
      </c>
    </row>
    <row r="52" spans="1:16" ht="20.100000000000001" customHeight="1" x14ac:dyDescent="0.25">
      <c r="A52" s="38" t="s">
        <v>190</v>
      </c>
      <c r="B52" s="19">
        <v>676.77</v>
      </c>
      <c r="C52" s="140">
        <v>350.65000000000003</v>
      </c>
      <c r="D52" s="247">
        <f t="shared" si="12"/>
        <v>6.4984353804792274E-3</v>
      </c>
      <c r="E52" s="215">
        <f t="shared" si="13"/>
        <v>3.7375772057781143E-3</v>
      </c>
      <c r="F52" s="52">
        <f t="shared" si="18"/>
        <v>-0.48187715176500134</v>
      </c>
      <c r="H52" s="19">
        <v>409.18900000000002</v>
      </c>
      <c r="I52" s="140">
        <v>245.05800000000002</v>
      </c>
      <c r="J52" s="247">
        <f t="shared" si="14"/>
        <v>9.1534090408316119E-3</v>
      </c>
      <c r="K52" s="215">
        <f t="shared" si="15"/>
        <v>5.8836521225917645E-3</v>
      </c>
      <c r="L52" s="52">
        <f t="shared" si="19"/>
        <v>-0.40111293314336405</v>
      </c>
      <c r="N52" s="27">
        <f t="shared" si="16"/>
        <v>6.0462047667597565</v>
      </c>
      <c r="O52" s="152">
        <f t="shared" si="17"/>
        <v>6.9886781691145021</v>
      </c>
      <c r="P52" s="52">
        <f t="shared" si="8"/>
        <v>0.1558785120107386</v>
      </c>
    </row>
    <row r="53" spans="1:16" ht="20.100000000000001" customHeight="1" x14ac:dyDescent="0.25">
      <c r="A53" s="38" t="s">
        <v>191</v>
      </c>
      <c r="B53" s="19">
        <v>324.99</v>
      </c>
      <c r="C53" s="140">
        <v>242.61</v>
      </c>
      <c r="D53" s="247">
        <f t="shared" si="12"/>
        <v>3.1205971220679761E-3</v>
      </c>
      <c r="E53" s="215">
        <f t="shared" si="13"/>
        <v>2.5859791983283281E-3</v>
      </c>
      <c r="F53" s="52">
        <f t="shared" si="18"/>
        <v>-0.2534847226068494</v>
      </c>
      <c r="H53" s="19">
        <v>134.14400000000001</v>
      </c>
      <c r="I53" s="140">
        <v>117.68599999999999</v>
      </c>
      <c r="J53" s="247">
        <f t="shared" si="14"/>
        <v>3.0007524698203417E-3</v>
      </c>
      <c r="K53" s="215">
        <f t="shared" si="15"/>
        <v>2.8255493952424908E-3</v>
      </c>
      <c r="L53" s="52">
        <f t="shared" si="19"/>
        <v>-0.12268905057251918</v>
      </c>
      <c r="N53" s="27">
        <f t="shared" si="16"/>
        <v>4.1276346964521986</v>
      </c>
      <c r="O53" s="152">
        <f t="shared" si="17"/>
        <v>4.850830551090227</v>
      </c>
      <c r="P53" s="52">
        <f t="shared" si="8"/>
        <v>0.17520829914033639</v>
      </c>
    </row>
    <row r="54" spans="1:16" ht="20.100000000000001" customHeight="1" x14ac:dyDescent="0.25">
      <c r="A54" s="38" t="s">
        <v>195</v>
      </c>
      <c r="B54" s="19">
        <v>176.42000000000002</v>
      </c>
      <c r="C54" s="140">
        <v>181.28</v>
      </c>
      <c r="D54" s="247">
        <f t="shared" si="12"/>
        <v>1.6940082595625476E-3</v>
      </c>
      <c r="E54" s="215">
        <f t="shared" si="13"/>
        <v>1.9322629284570269E-3</v>
      </c>
      <c r="F54" s="52">
        <f t="shared" si="18"/>
        <v>2.7547897063824878E-2</v>
      </c>
      <c r="H54" s="19">
        <v>107.128</v>
      </c>
      <c r="I54" s="140">
        <v>114.232</v>
      </c>
      <c r="J54" s="247">
        <f t="shared" si="14"/>
        <v>2.396414379971624E-3</v>
      </c>
      <c r="K54" s="215">
        <f t="shared" si="15"/>
        <v>2.7426215396677616E-3</v>
      </c>
      <c r="L54" s="52">
        <f t="shared" si="19"/>
        <v>6.6313195429766256E-2</v>
      </c>
      <c r="N54" s="27">
        <f t="shared" si="16"/>
        <v>6.0723274005214822</v>
      </c>
      <c r="O54" s="152">
        <f t="shared" si="17"/>
        <v>6.3014121800529566</v>
      </c>
      <c r="P54" s="52">
        <f t="shared" si="8"/>
        <v>3.7726025693509357E-2</v>
      </c>
    </row>
    <row r="55" spans="1:16" ht="20.100000000000001" customHeight="1" x14ac:dyDescent="0.25">
      <c r="A55" s="38" t="s">
        <v>178</v>
      </c>
      <c r="B55" s="19">
        <v>158.35</v>
      </c>
      <c r="C55" s="140">
        <v>74.78</v>
      </c>
      <c r="D55" s="247">
        <f t="shared" si="12"/>
        <v>1.5204977207897597E-3</v>
      </c>
      <c r="E55" s="215">
        <f t="shared" si="13"/>
        <v>7.9707977598199732E-4</v>
      </c>
      <c r="F55" s="52">
        <f t="shared" si="18"/>
        <v>-0.52775497316071995</v>
      </c>
      <c r="H55" s="19">
        <v>142.39600000000002</v>
      </c>
      <c r="I55" s="140">
        <v>98.09</v>
      </c>
      <c r="J55" s="247">
        <f t="shared" si="14"/>
        <v>3.1853467072141682E-3</v>
      </c>
      <c r="K55" s="215">
        <f t="shared" si="15"/>
        <v>2.3550646651202007E-3</v>
      </c>
      <c r="L55" s="52">
        <f t="shared" si="19"/>
        <v>-0.31114638051630666</v>
      </c>
      <c r="N55" s="27">
        <f t="shared" si="16"/>
        <v>8.9924850015787818</v>
      </c>
      <c r="O55" s="152">
        <f t="shared" si="17"/>
        <v>13.117143621289117</v>
      </c>
      <c r="P55" s="52">
        <f t="shared" si="8"/>
        <v>0.45867839857238368</v>
      </c>
    </row>
    <row r="56" spans="1:16" ht="20.100000000000001" customHeight="1" x14ac:dyDescent="0.25">
      <c r="A56" s="38" t="s">
        <v>211</v>
      </c>
      <c r="B56" s="19">
        <v>125.51999999999998</v>
      </c>
      <c r="C56" s="140">
        <v>69.52</v>
      </c>
      <c r="D56" s="247">
        <f t="shared" si="12"/>
        <v>1.205259702643073E-3</v>
      </c>
      <c r="E56" s="215">
        <f t="shared" si="13"/>
        <v>7.4101345314614138E-4</v>
      </c>
      <c r="F56" s="52">
        <f t="shared" si="18"/>
        <v>-0.44614404079031228</v>
      </c>
      <c r="H56" s="19">
        <v>84.65</v>
      </c>
      <c r="I56" s="140">
        <v>54.411000000000001</v>
      </c>
      <c r="J56" s="247">
        <f t="shared" si="14"/>
        <v>1.8935896989078298E-3</v>
      </c>
      <c r="K56" s="215">
        <f t="shared" si="15"/>
        <v>1.3063658221414542E-3</v>
      </c>
      <c r="L56" s="52">
        <f t="shared" si="19"/>
        <v>-0.35722386296515063</v>
      </c>
      <c r="N56" s="27">
        <f t="shared" ref="N56" si="20">(H56/B56)*10</f>
        <v>6.7439451880178467</v>
      </c>
      <c r="O56" s="152">
        <f t="shared" ref="O56" si="21">(I56/C56)*10</f>
        <v>7.8266685845799779</v>
      </c>
      <c r="P56" s="52">
        <f t="shared" ref="P56" si="22">(O56-N56)/N56</f>
        <v>0.16054747871999844</v>
      </c>
    </row>
    <row r="57" spans="1:16" ht="20.100000000000001" customHeight="1" x14ac:dyDescent="0.25">
      <c r="A57" s="38" t="s">
        <v>221</v>
      </c>
      <c r="B57" s="19">
        <v>87.89</v>
      </c>
      <c r="C57" s="140">
        <v>75.8</v>
      </c>
      <c r="D57" s="247">
        <f t="shared" si="12"/>
        <v>8.4393144730162285E-4</v>
      </c>
      <c r="E57" s="215">
        <f t="shared" si="13"/>
        <v>8.0795195265358916E-4</v>
      </c>
      <c r="F57" s="52">
        <f t="shared" si="18"/>
        <v>-0.13755831152577089</v>
      </c>
      <c r="H57" s="19">
        <v>57.891999999999996</v>
      </c>
      <c r="I57" s="140">
        <v>52.69</v>
      </c>
      <c r="J57" s="247">
        <f t="shared" si="14"/>
        <v>1.2950229751821864E-3</v>
      </c>
      <c r="K57" s="215">
        <f t="shared" si="15"/>
        <v>1.2650459496909305E-3</v>
      </c>
      <c r="L57" s="52">
        <f t="shared" si="19"/>
        <v>-8.9856975057002672E-2</v>
      </c>
      <c r="N57" s="27">
        <f t="shared" ref="N57:N60" si="23">(H57/B57)*10</f>
        <v>6.5868699510752071</v>
      </c>
      <c r="O57" s="152">
        <f t="shared" ref="O57:O60" si="24">(I57/C57)*10</f>
        <v>6.9511873350923477</v>
      </c>
      <c r="P57" s="52">
        <f t="shared" ref="P57:P60" si="25">(O57-N57)/N57</f>
        <v>5.5309636705013619E-2</v>
      </c>
    </row>
    <row r="58" spans="1:16" ht="20.100000000000001" customHeight="1" x14ac:dyDescent="0.25">
      <c r="A58" s="38" t="s">
        <v>192</v>
      </c>
      <c r="B58" s="19">
        <v>18.32</v>
      </c>
      <c r="C58" s="140">
        <v>20.22</v>
      </c>
      <c r="D58" s="247">
        <f t="shared" si="12"/>
        <v>1.7591107196001513E-4</v>
      </c>
      <c r="E58" s="215">
        <f t="shared" si="13"/>
        <v>2.155249140192028E-4</v>
      </c>
      <c r="F58" s="52">
        <f t="shared" si="18"/>
        <v>0.10371179039301302</v>
      </c>
      <c r="H58" s="19">
        <v>15.39</v>
      </c>
      <c r="I58" s="140">
        <v>49.448999999999998</v>
      </c>
      <c r="J58" s="247">
        <f t="shared" si="14"/>
        <v>3.442687001322091E-4</v>
      </c>
      <c r="K58" s="215">
        <f t="shared" si="15"/>
        <v>1.1872320585740524E-3</v>
      </c>
      <c r="L58" s="52">
        <f t="shared" si="19"/>
        <v>2.2130604288499023</v>
      </c>
      <c r="N58" s="27">
        <f t="shared" ref="N58:N59" si="26">(H58/B58)*10</f>
        <v>8.4006550218340621</v>
      </c>
      <c r="O58" s="152">
        <f t="shared" ref="O58:O59" si="27">(I58/C58)*10</f>
        <v>24.455489614243323</v>
      </c>
      <c r="P58" s="52">
        <f t="shared" ref="P58:P59" si="28">(O58-N58)/N58</f>
        <v>1.9111408039827007</v>
      </c>
    </row>
    <row r="59" spans="1:16" ht="20.100000000000001" customHeight="1" x14ac:dyDescent="0.25">
      <c r="A59" s="38" t="s">
        <v>189</v>
      </c>
      <c r="B59" s="19">
        <v>55.5</v>
      </c>
      <c r="C59" s="140">
        <v>70.11</v>
      </c>
      <c r="D59" s="247">
        <f t="shared" si="12"/>
        <v>5.3291836756445637E-4</v>
      </c>
      <c r="E59" s="215">
        <f t="shared" si="13"/>
        <v>7.4730226122088567E-4</v>
      </c>
      <c r="F59" s="52">
        <f t="shared" ref="F59:F60" si="29">(C59-B59)/B59</f>
        <v>0.26324324324324322</v>
      </c>
      <c r="H59" s="19">
        <v>36.429000000000002</v>
      </c>
      <c r="I59" s="140">
        <v>47.595999999999997</v>
      </c>
      <c r="J59" s="247">
        <f t="shared" si="14"/>
        <v>8.149034747963772E-4</v>
      </c>
      <c r="K59" s="215">
        <f t="shared" si="15"/>
        <v>1.1427429687130295E-3</v>
      </c>
      <c r="L59" s="52">
        <f t="shared" ref="L59:L60" si="30">(I59-H59)/H59</f>
        <v>0.3065414916687253</v>
      </c>
      <c r="N59" s="27">
        <f t="shared" si="26"/>
        <v>6.5637837837837845</v>
      </c>
      <c r="O59" s="152">
        <f t="shared" si="27"/>
        <v>6.7887605191841383</v>
      </c>
      <c r="P59" s="52">
        <f t="shared" si="28"/>
        <v>3.4275464093770441E-2</v>
      </c>
    </row>
    <row r="60" spans="1:16" ht="20.100000000000001" customHeight="1" x14ac:dyDescent="0.25">
      <c r="A60" s="38" t="s">
        <v>193</v>
      </c>
      <c r="B60" s="19">
        <v>118.27000000000001</v>
      </c>
      <c r="C60" s="140">
        <v>113.94000000000001</v>
      </c>
      <c r="D60" s="247">
        <f t="shared" si="12"/>
        <v>1.135644240213482E-3</v>
      </c>
      <c r="E60" s="215">
        <f t="shared" si="13"/>
        <v>1.2144860881972289E-3</v>
      </c>
      <c r="F60" s="52">
        <f t="shared" si="29"/>
        <v>-3.6611143992559381E-2</v>
      </c>
      <c r="H60" s="19">
        <v>77.948000000000008</v>
      </c>
      <c r="I60" s="140">
        <v>46.908999999999999</v>
      </c>
      <c r="J60" s="247">
        <f t="shared" si="14"/>
        <v>1.7436683975247198E-3</v>
      </c>
      <c r="K60" s="215">
        <f t="shared" si="15"/>
        <v>1.1262486326447496E-3</v>
      </c>
      <c r="L60" s="52">
        <f t="shared" si="30"/>
        <v>-0.39820136501257258</v>
      </c>
      <c r="N60" s="27">
        <f t="shared" si="23"/>
        <v>6.5906823370254504</v>
      </c>
      <c r="O60" s="152">
        <f t="shared" si="24"/>
        <v>4.11699139898192</v>
      </c>
      <c r="P60" s="52">
        <f t="shared" si="25"/>
        <v>-0.37533153800278174</v>
      </c>
    </row>
    <row r="61" spans="1:16" ht="20.100000000000001" customHeight="1" thickBot="1" x14ac:dyDescent="0.3">
      <c r="A61" s="8" t="s">
        <v>17</v>
      </c>
      <c r="B61" s="19">
        <f>B62-SUM(B39:B60)</f>
        <v>123.33999999998196</v>
      </c>
      <c r="C61" s="140">
        <f>C62-SUM(C39:C60)</f>
        <v>132.45000000001164</v>
      </c>
      <c r="D61" s="247">
        <f t="shared" si="12"/>
        <v>1.1843270532502779E-3</v>
      </c>
      <c r="E61" s="215">
        <f t="shared" si="13"/>
        <v>1.4117841177965342E-3</v>
      </c>
      <c r="F61" s="52">
        <f t="shared" ref="F61" si="31">(C61-B61)/B61</f>
        <v>7.3860872385527965E-2</v>
      </c>
      <c r="H61" s="19">
        <f>H62-SUM(H39:H60)</f>
        <v>104.73000000001775</v>
      </c>
      <c r="I61" s="140">
        <f>I62-SUM(I39:I60)</f>
        <v>91.42800000000716</v>
      </c>
      <c r="J61" s="247">
        <f t="shared" si="14"/>
        <v>2.3427719925180226E-3</v>
      </c>
      <c r="K61" s="215">
        <f t="shared" si="15"/>
        <v>2.1951152227813902E-3</v>
      </c>
      <c r="L61" s="52">
        <f t="shared" ref="L61" si="32">(I61-H61)/H61</f>
        <v>-0.12701231738764765</v>
      </c>
      <c r="N61" s="27">
        <f t="shared" si="16"/>
        <v>8.4911626398599864</v>
      </c>
      <c r="O61" s="152">
        <f t="shared" si="17"/>
        <v>6.902831257078077</v>
      </c>
      <c r="P61" s="52">
        <f t="shared" ref="P61" si="33">(O61-N61)/N61</f>
        <v>-0.18705699680345542</v>
      </c>
    </row>
    <row r="62" spans="1:16" ht="26.25" customHeight="1" thickBot="1" x14ac:dyDescent="0.3">
      <c r="A62" s="12" t="s">
        <v>18</v>
      </c>
      <c r="B62" s="17">
        <v>104143.53000000003</v>
      </c>
      <c r="C62" s="145">
        <v>93817.46</v>
      </c>
      <c r="D62" s="253">
        <f>SUM(D39:D61)</f>
        <v>0.99999999999999944</v>
      </c>
      <c r="E62" s="254">
        <f>SUM(E39:E61)</f>
        <v>1.0000000000000002</v>
      </c>
      <c r="F62" s="57">
        <f t="shared" si="18"/>
        <v>-9.9152294914528233E-2</v>
      </c>
      <c r="G62" s="1"/>
      <c r="H62" s="17">
        <v>44703.453999999991</v>
      </c>
      <c r="I62" s="145">
        <v>41650.661</v>
      </c>
      <c r="J62" s="253">
        <f>SUM(J39:J61)</f>
        <v>1.0000000000000002</v>
      </c>
      <c r="K62" s="254">
        <f>SUM(K39:K61)</f>
        <v>1.0000000000000004</v>
      </c>
      <c r="L62" s="57">
        <f t="shared" si="19"/>
        <v>-6.8289868608362822E-2</v>
      </c>
      <c r="M62" s="1"/>
      <c r="N62" s="29">
        <f t="shared" si="16"/>
        <v>4.2924849964275245</v>
      </c>
      <c r="O62" s="146">
        <f t="shared" si="17"/>
        <v>4.4395425968684297</v>
      </c>
      <c r="P62" s="57">
        <f t="shared" si="8"/>
        <v>3.4259316121849182E-2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L37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/>
    </row>
    <row r="68" spans="1:16" ht="20.100000000000001" customHeight="1" x14ac:dyDescent="0.25">
      <c r="A68" s="38" t="s">
        <v>162</v>
      </c>
      <c r="B68" s="39">
        <v>8600.91</v>
      </c>
      <c r="C68" s="147">
        <v>7488.4400000000005</v>
      </c>
      <c r="D68" s="247">
        <f>B68/$B$96</f>
        <v>0.30208171991347332</v>
      </c>
      <c r="E68" s="246">
        <f>C68/$C$96</f>
        <v>0.29863857842351388</v>
      </c>
      <c r="F68" s="61">
        <f t="shared" ref="F68:F94" si="34">(C68-B68)/B68</f>
        <v>-0.12934329041926951</v>
      </c>
      <c r="H68" s="19">
        <v>8528.5769999999993</v>
      </c>
      <c r="I68" s="147">
        <v>7629.5230000000001</v>
      </c>
      <c r="J68" s="245">
        <f>H68/$H$96</f>
        <v>0.36976816480277613</v>
      </c>
      <c r="K68" s="246">
        <f>I68/$I$96</f>
        <v>0.37018687551622592</v>
      </c>
      <c r="L68" s="61">
        <f t="shared" ref="L68:L82" si="35">(I68-H68)/H68</f>
        <v>-0.1054166480527759</v>
      </c>
      <c r="N68" s="41">
        <f t="shared" ref="N68:N96" si="36">(H68/B68)*10</f>
        <v>9.9159007593382551</v>
      </c>
      <c r="O68" s="149">
        <f t="shared" ref="O68:O96" si="37">(I68/C68)*10</f>
        <v>10.188401055493534</v>
      </c>
      <c r="P68" s="61">
        <f t="shared" si="8"/>
        <v>2.7481143949393907E-2</v>
      </c>
    </row>
    <row r="69" spans="1:16" ht="20.100000000000001" customHeight="1" x14ac:dyDescent="0.25">
      <c r="A69" s="38" t="s">
        <v>165</v>
      </c>
      <c r="B69" s="19">
        <v>6762.88</v>
      </c>
      <c r="C69" s="140">
        <v>6889.69</v>
      </c>
      <c r="D69" s="247">
        <f t="shared" ref="D69:D95" si="38">B69/$B$96</f>
        <v>0.23752631081692871</v>
      </c>
      <c r="E69" s="215">
        <f t="shared" ref="E69:E95" si="39">C69/$C$96</f>
        <v>0.27476046110788083</v>
      </c>
      <c r="F69" s="52">
        <f t="shared" si="34"/>
        <v>1.8750887195987432E-2</v>
      </c>
      <c r="H69" s="19">
        <v>4092.1869999999999</v>
      </c>
      <c r="I69" s="140">
        <v>3788.7579999999998</v>
      </c>
      <c r="J69" s="214">
        <f t="shared" ref="J69:J96" si="40">H69/$H$96</f>
        <v>0.17742238558903531</v>
      </c>
      <c r="K69" s="215">
        <f t="shared" ref="K69:K96" si="41">I69/$I$96</f>
        <v>0.18383173969160393</v>
      </c>
      <c r="L69" s="52">
        <f t="shared" si="35"/>
        <v>-7.4148371029965174E-2</v>
      </c>
      <c r="N69" s="40">
        <f t="shared" si="36"/>
        <v>6.0509531442225795</v>
      </c>
      <c r="O69" s="143">
        <f t="shared" si="37"/>
        <v>5.499170499688665</v>
      </c>
      <c r="P69" s="52">
        <f t="shared" si="8"/>
        <v>-9.1189376513476042E-2</v>
      </c>
    </row>
    <row r="70" spans="1:16" ht="20.100000000000001" customHeight="1" x14ac:dyDescent="0.25">
      <c r="A70" s="38" t="s">
        <v>167</v>
      </c>
      <c r="B70" s="19">
        <v>2675.45</v>
      </c>
      <c r="C70" s="140">
        <v>2161.81</v>
      </c>
      <c r="D70" s="247">
        <f t="shared" si="38"/>
        <v>9.3967328752713616E-2</v>
      </c>
      <c r="E70" s="215">
        <f t="shared" si="39"/>
        <v>8.6212864791830671E-2</v>
      </c>
      <c r="F70" s="52">
        <f t="shared" si="34"/>
        <v>-0.19198265712310075</v>
      </c>
      <c r="H70" s="19">
        <v>2455.5540000000001</v>
      </c>
      <c r="I70" s="140">
        <v>1864.6129999999998</v>
      </c>
      <c r="J70" s="214">
        <f t="shared" si="40"/>
        <v>0.10646391492439081</v>
      </c>
      <c r="K70" s="215">
        <f t="shared" si="41"/>
        <v>9.0471614086088545E-2</v>
      </c>
      <c r="L70" s="52">
        <f t="shared" si="35"/>
        <v>-0.24065485833339451</v>
      </c>
      <c r="N70" s="40">
        <f t="shared" si="36"/>
        <v>9.178097142536771</v>
      </c>
      <c r="O70" s="143">
        <f t="shared" si="37"/>
        <v>8.6252399609586412</v>
      </c>
      <c r="P70" s="52">
        <f t="shared" si="8"/>
        <v>-6.0236579869683463E-2</v>
      </c>
    </row>
    <row r="71" spans="1:16" ht="20.100000000000001" customHeight="1" x14ac:dyDescent="0.25">
      <c r="A71" s="38" t="s">
        <v>179</v>
      </c>
      <c r="B71" s="19">
        <v>264.72000000000003</v>
      </c>
      <c r="C71" s="140">
        <v>447.18999999999994</v>
      </c>
      <c r="D71" s="247">
        <f t="shared" si="38"/>
        <v>9.2975130417007803E-3</v>
      </c>
      <c r="E71" s="215">
        <f t="shared" si="39"/>
        <v>1.7833912788940174E-2</v>
      </c>
      <c r="F71" s="52">
        <f t="shared" si="34"/>
        <v>0.68929434874584428</v>
      </c>
      <c r="H71" s="19">
        <v>713.45399999999995</v>
      </c>
      <c r="I71" s="140">
        <v>1264.463</v>
      </c>
      <c r="J71" s="214">
        <f t="shared" si="40"/>
        <v>3.0932777678058115E-2</v>
      </c>
      <c r="K71" s="215">
        <f t="shared" si="41"/>
        <v>6.1352145760078788E-2</v>
      </c>
      <c r="L71" s="52">
        <f t="shared" si="35"/>
        <v>0.77231187995301742</v>
      </c>
      <c r="N71" s="40">
        <f t="shared" si="36"/>
        <v>26.951269265639159</v>
      </c>
      <c r="O71" s="143">
        <f t="shared" si="37"/>
        <v>28.275744090878597</v>
      </c>
      <c r="P71" s="52">
        <f t="shared" si="8"/>
        <v>4.9143319083975158E-2</v>
      </c>
    </row>
    <row r="72" spans="1:16" ht="20.100000000000001" customHeight="1" x14ac:dyDescent="0.25">
      <c r="A72" s="38" t="s">
        <v>170</v>
      </c>
      <c r="B72" s="19">
        <v>2416.0500000000002</v>
      </c>
      <c r="C72" s="140">
        <v>1873.0300000000002</v>
      </c>
      <c r="D72" s="247">
        <f t="shared" si="38"/>
        <v>8.4856665096710374E-2</v>
      </c>
      <c r="E72" s="215">
        <f t="shared" si="39"/>
        <v>7.4696334155657823E-2</v>
      </c>
      <c r="F72" s="52">
        <f t="shared" si="34"/>
        <v>-0.224755282382401</v>
      </c>
      <c r="H72" s="19">
        <v>1520.88</v>
      </c>
      <c r="I72" s="140">
        <v>1094.83</v>
      </c>
      <c r="J72" s="214">
        <f t="shared" si="40"/>
        <v>6.5939840431205141E-2</v>
      </c>
      <c r="K72" s="215">
        <f t="shared" si="41"/>
        <v>5.3121498804241052E-2</v>
      </c>
      <c r="L72" s="52">
        <f t="shared" si="35"/>
        <v>-0.2801338698648152</v>
      </c>
      <c r="N72" s="40">
        <f t="shared" si="36"/>
        <v>6.2949028372757185</v>
      </c>
      <c r="O72" s="143">
        <f t="shared" si="37"/>
        <v>5.8452347266194336</v>
      </c>
      <c r="P72" s="52">
        <f t="shared" ref="P72:P76" si="42">(O72-N72)/N72</f>
        <v>-7.143368567875949E-2</v>
      </c>
    </row>
    <row r="73" spans="1:16" ht="20.100000000000001" customHeight="1" x14ac:dyDescent="0.25">
      <c r="A73" s="38" t="s">
        <v>186</v>
      </c>
      <c r="B73" s="19">
        <v>1308.1299999999999</v>
      </c>
      <c r="C73" s="140">
        <v>1152.6500000000001</v>
      </c>
      <c r="D73" s="247">
        <f t="shared" si="38"/>
        <v>4.5944226863251891E-2</v>
      </c>
      <c r="E73" s="215">
        <f t="shared" si="39"/>
        <v>4.5967619079523007E-2</v>
      </c>
      <c r="F73" s="52">
        <f t="shared" si="34"/>
        <v>-0.11885668855541866</v>
      </c>
      <c r="H73" s="19">
        <v>1252.9470000000001</v>
      </c>
      <c r="I73" s="140">
        <v>1058.3539999999998</v>
      </c>
      <c r="J73" s="214">
        <f t="shared" si="40"/>
        <v>5.4323237368337531E-2</v>
      </c>
      <c r="K73" s="215">
        <f t="shared" si="41"/>
        <v>5.1351671716580408E-2</v>
      </c>
      <c r="L73" s="52">
        <f t="shared" si="35"/>
        <v>-0.15530824528092591</v>
      </c>
      <c r="N73" s="40">
        <f t="shared" si="36"/>
        <v>9.5781535474303023</v>
      </c>
      <c r="O73" s="143">
        <f t="shared" si="37"/>
        <v>9.1819199236541866</v>
      </c>
      <c r="P73" s="52">
        <f t="shared" si="42"/>
        <v>-4.1368476900479442E-2</v>
      </c>
    </row>
    <row r="74" spans="1:16" ht="20.100000000000001" customHeight="1" x14ac:dyDescent="0.25">
      <c r="A74" s="38" t="s">
        <v>202</v>
      </c>
      <c r="B74" s="19">
        <v>80.44</v>
      </c>
      <c r="C74" s="140">
        <v>597.18000000000006</v>
      </c>
      <c r="D74" s="247">
        <f t="shared" si="38"/>
        <v>2.8252189070505089E-3</v>
      </c>
      <c r="E74" s="215">
        <f t="shared" si="39"/>
        <v>2.3815505801335662E-2</v>
      </c>
      <c r="F74" s="52">
        <f t="shared" si="34"/>
        <v>6.423918448533068</v>
      </c>
      <c r="H74" s="19">
        <v>78.199999999999989</v>
      </c>
      <c r="I74" s="140">
        <v>565.18299999999999</v>
      </c>
      <c r="J74" s="214">
        <f t="shared" si="40"/>
        <v>3.3904683615539953E-3</v>
      </c>
      <c r="K74" s="215">
        <f t="shared" si="41"/>
        <v>2.7422858396899404E-2</v>
      </c>
      <c r="L74" s="52">
        <f t="shared" si="35"/>
        <v>6.2274040920716125</v>
      </c>
      <c r="N74" s="40">
        <f t="shared" si="36"/>
        <v>9.7215315763301824</v>
      </c>
      <c r="O74" s="143">
        <f t="shared" si="37"/>
        <v>9.4641983991426351</v>
      </c>
      <c r="P74" s="52">
        <f t="shared" si="42"/>
        <v>-2.6470435771056663E-2</v>
      </c>
    </row>
    <row r="75" spans="1:16" ht="20.100000000000001" customHeight="1" x14ac:dyDescent="0.25">
      <c r="A75" s="38" t="s">
        <v>206</v>
      </c>
      <c r="B75" s="19">
        <v>409.03999999999996</v>
      </c>
      <c r="C75" s="140">
        <v>249.43</v>
      </c>
      <c r="D75" s="247">
        <f t="shared" si="38"/>
        <v>1.4366329459720786E-2</v>
      </c>
      <c r="E75" s="215">
        <f t="shared" si="39"/>
        <v>9.9472547841976521E-3</v>
      </c>
      <c r="F75" s="52">
        <f t="shared" si="34"/>
        <v>-0.39020633678857808</v>
      </c>
      <c r="H75" s="19">
        <v>577.58899999999994</v>
      </c>
      <c r="I75" s="140">
        <v>434.23099999999999</v>
      </c>
      <c r="J75" s="214">
        <f t="shared" si="40"/>
        <v>2.504216407265487E-2</v>
      </c>
      <c r="K75" s="215">
        <f t="shared" si="41"/>
        <v>2.1069025827995577E-2</v>
      </c>
      <c r="L75" s="52">
        <f t="shared" si="35"/>
        <v>-0.2482007101935805</v>
      </c>
      <c r="N75" s="40">
        <f t="shared" si="36"/>
        <v>14.120599452376295</v>
      </c>
      <c r="O75" s="143">
        <f t="shared" si="37"/>
        <v>17.408932365794008</v>
      </c>
      <c r="P75" s="52">
        <f t="shared" si="42"/>
        <v>0.23287488073775325</v>
      </c>
    </row>
    <row r="76" spans="1:16" ht="20.100000000000001" customHeight="1" x14ac:dyDescent="0.25">
      <c r="A76" s="38" t="s">
        <v>164</v>
      </c>
      <c r="B76" s="19">
        <v>1470.2500000000002</v>
      </c>
      <c r="C76" s="140">
        <v>751.41000000000008</v>
      </c>
      <c r="D76" s="247">
        <f t="shared" si="38"/>
        <v>5.1638216037929036E-2</v>
      </c>
      <c r="E76" s="215">
        <f t="shared" si="39"/>
        <v>2.9966189782279433E-2</v>
      </c>
      <c r="F76" s="52">
        <f t="shared" si="34"/>
        <v>-0.48892365244006125</v>
      </c>
      <c r="H76" s="19">
        <v>698.53899999999999</v>
      </c>
      <c r="I76" s="140">
        <v>363.43299999999999</v>
      </c>
      <c r="J76" s="214">
        <f t="shared" si="40"/>
        <v>3.0286117376106991E-2</v>
      </c>
      <c r="K76" s="215">
        <f t="shared" si="41"/>
        <v>1.76338844157739E-2</v>
      </c>
      <c r="L76" s="52">
        <f t="shared" si="35"/>
        <v>-0.47972410989221792</v>
      </c>
      <c r="N76" s="40">
        <f t="shared" si="36"/>
        <v>4.7511579663322561</v>
      </c>
      <c r="O76" s="143">
        <f t="shared" si="37"/>
        <v>4.8366803742297808</v>
      </c>
      <c r="P76" s="52">
        <f t="shared" si="42"/>
        <v>1.8000329288892353E-2</v>
      </c>
    </row>
    <row r="77" spans="1:16" ht="20.100000000000001" customHeight="1" x14ac:dyDescent="0.25">
      <c r="A77" s="38" t="s">
        <v>183</v>
      </c>
      <c r="B77" s="19">
        <v>224.45999999999998</v>
      </c>
      <c r="C77" s="140">
        <v>454.26</v>
      </c>
      <c r="D77" s="247">
        <f t="shared" si="38"/>
        <v>7.8834987055762945E-3</v>
      </c>
      <c r="E77" s="215">
        <f t="shared" si="39"/>
        <v>1.8115864003005352E-2</v>
      </c>
      <c r="F77" s="52">
        <f t="shared" si="34"/>
        <v>1.0237904303662124</v>
      </c>
      <c r="H77" s="19">
        <v>166.67199999999997</v>
      </c>
      <c r="I77" s="140">
        <v>303.721</v>
      </c>
      <c r="J77" s="214">
        <f t="shared" si="40"/>
        <v>7.2262933856384595E-3</v>
      </c>
      <c r="K77" s="215">
        <f t="shared" si="41"/>
        <v>1.4736639239263537E-2</v>
      </c>
      <c r="L77" s="52">
        <f t="shared" si="35"/>
        <v>0.82226768743400247</v>
      </c>
      <c r="N77" s="40">
        <f t="shared" ref="N77:N78" si="43">(H77/B77)*10</f>
        <v>7.4254655617927465</v>
      </c>
      <c r="O77" s="143">
        <f t="shared" ref="O77:O78" si="44">(I77/C77)*10</f>
        <v>6.6860608462114213</v>
      </c>
      <c r="P77" s="52">
        <f t="shared" ref="P77:P78" si="45">(O77-N77)/N77</f>
        <v>-9.9576883015374082E-2</v>
      </c>
    </row>
    <row r="78" spans="1:16" ht="20.100000000000001" customHeight="1" x14ac:dyDescent="0.25">
      <c r="A78" s="38" t="s">
        <v>177</v>
      </c>
      <c r="B78" s="19">
        <v>332.41</v>
      </c>
      <c r="C78" s="140">
        <v>292.78000000000003</v>
      </c>
      <c r="D78" s="247">
        <f t="shared" si="38"/>
        <v>1.1674925620246889E-2</v>
      </c>
      <c r="E78" s="215">
        <f t="shared" si="39"/>
        <v>1.167605041782219E-2</v>
      </c>
      <c r="F78" s="52">
        <f t="shared" si="34"/>
        <v>-0.11922024006497997</v>
      </c>
      <c r="H78" s="19">
        <v>279.42500000000001</v>
      </c>
      <c r="I78" s="140">
        <v>265.44400000000002</v>
      </c>
      <c r="J78" s="214">
        <f t="shared" si="40"/>
        <v>1.211485450034815E-2</v>
      </c>
      <c r="K78" s="215">
        <f t="shared" si="41"/>
        <v>1.2879427060450447E-2</v>
      </c>
      <c r="L78" s="52">
        <f t="shared" si="35"/>
        <v>-5.0034893084011788E-2</v>
      </c>
      <c r="N78" s="40">
        <f t="shared" si="43"/>
        <v>8.4060347161637736</v>
      </c>
      <c r="O78" s="143">
        <f t="shared" si="44"/>
        <v>9.066329667327004</v>
      </c>
      <c r="P78" s="52">
        <f t="shared" si="45"/>
        <v>7.8550109945842134E-2</v>
      </c>
    </row>
    <row r="79" spans="1:16" ht="20.100000000000001" customHeight="1" x14ac:dyDescent="0.25">
      <c r="A79" s="38" t="s">
        <v>229</v>
      </c>
      <c r="B79" s="19">
        <v>334.47</v>
      </c>
      <c r="C79" s="140">
        <v>282.89999999999998</v>
      </c>
      <c r="D79" s="247">
        <f t="shared" si="38"/>
        <v>1.1747277074107209E-2</v>
      </c>
      <c r="E79" s="215">
        <f t="shared" si="39"/>
        <v>1.1282036557148361E-2</v>
      </c>
      <c r="F79" s="52">
        <f t="shared" si="34"/>
        <v>-0.15418423176966559</v>
      </c>
      <c r="H79" s="19">
        <v>253.61699999999996</v>
      </c>
      <c r="I79" s="140">
        <v>250.93199999999999</v>
      </c>
      <c r="J79" s="214">
        <f t="shared" si="40"/>
        <v>1.099591322828951E-2</v>
      </c>
      <c r="K79" s="215">
        <f t="shared" si="41"/>
        <v>1.217530021824924E-2</v>
      </c>
      <c r="L79" s="52">
        <f t="shared" ref="L79:L80" si="46">(I79-H79)/H79</f>
        <v>-1.0586829747217159E-2</v>
      </c>
      <c r="N79" s="40">
        <f t="shared" ref="N79:N80" si="47">(H79/B79)*10</f>
        <v>7.5826531527491241</v>
      </c>
      <c r="O79" s="143">
        <f t="shared" ref="O79:O80" si="48">(I79/C79)*10</f>
        <v>8.8699893955461295</v>
      </c>
      <c r="P79" s="52">
        <f t="shared" ref="P79:P80" si="49">(O79-N79)/N79</f>
        <v>0.16977385314403787</v>
      </c>
    </row>
    <row r="80" spans="1:16" ht="20.100000000000001" customHeight="1" x14ac:dyDescent="0.25">
      <c r="A80" s="38" t="s">
        <v>199</v>
      </c>
      <c r="B80" s="19">
        <v>239.51</v>
      </c>
      <c r="C80" s="140">
        <v>350.41999999999996</v>
      </c>
      <c r="D80" s="247">
        <f t="shared" si="38"/>
        <v>8.4120857835363917E-3</v>
      </c>
      <c r="E80" s="215">
        <f t="shared" si="39"/>
        <v>1.3974730471388931E-2</v>
      </c>
      <c r="F80" s="52">
        <f t="shared" si="34"/>
        <v>0.46307043547242277</v>
      </c>
      <c r="H80" s="19">
        <v>128.61099999999999</v>
      </c>
      <c r="I80" s="140">
        <v>190.76</v>
      </c>
      <c r="J80" s="214">
        <f t="shared" si="40"/>
        <v>5.576106476314846E-3</v>
      </c>
      <c r="K80" s="215">
        <f t="shared" si="41"/>
        <v>9.2557356958587397E-3</v>
      </c>
      <c r="L80" s="52">
        <f t="shared" si="46"/>
        <v>0.4832323829221451</v>
      </c>
      <c r="N80" s="40">
        <f t="shared" si="47"/>
        <v>5.3697549162874205</v>
      </c>
      <c r="O80" s="143">
        <f t="shared" si="48"/>
        <v>5.4437532104331954</v>
      </c>
      <c r="P80" s="52">
        <f t="shared" si="49"/>
        <v>1.3780571981288174E-2</v>
      </c>
    </row>
    <row r="81" spans="1:16" ht="20.100000000000001" customHeight="1" x14ac:dyDescent="0.25">
      <c r="A81" s="38" t="s">
        <v>203</v>
      </c>
      <c r="B81" s="19">
        <v>98.009999999999991</v>
      </c>
      <c r="C81" s="140">
        <v>184.75</v>
      </c>
      <c r="D81" s="247">
        <f t="shared" si="38"/>
        <v>3.4423135887620632E-3</v>
      </c>
      <c r="E81" s="215">
        <f t="shared" si="39"/>
        <v>7.3678199149281006E-3</v>
      </c>
      <c r="F81" s="52">
        <f t="shared" si="34"/>
        <v>0.88501173349658213</v>
      </c>
      <c r="H81" s="19">
        <v>113.649</v>
      </c>
      <c r="I81" s="140">
        <v>180.59699999999998</v>
      </c>
      <c r="J81" s="214">
        <f t="shared" si="40"/>
        <v>4.9274084248369576E-3</v>
      </c>
      <c r="K81" s="215">
        <f t="shared" si="41"/>
        <v>8.7626237128590936E-3</v>
      </c>
      <c r="L81" s="52">
        <f t="shared" si="35"/>
        <v>0.58907689464931479</v>
      </c>
      <c r="N81" s="40">
        <f t="shared" ref="N81" si="50">(H81/B81)*10</f>
        <v>11.595653504744414</v>
      </c>
      <c r="O81" s="143">
        <f t="shared" ref="O81" si="51">(I81/C81)*10</f>
        <v>9.7752097428958038</v>
      </c>
      <c r="P81" s="52">
        <f t="shared" ref="P81" si="52">(O81-N81)/N81</f>
        <v>-0.15699363223502386</v>
      </c>
    </row>
    <row r="82" spans="1:16" ht="20.100000000000001" customHeight="1" x14ac:dyDescent="0.25">
      <c r="A82" s="38" t="s">
        <v>225</v>
      </c>
      <c r="B82" s="19">
        <v>121.6</v>
      </c>
      <c r="C82" s="140">
        <v>163.35</v>
      </c>
      <c r="D82" s="247">
        <f t="shared" si="38"/>
        <v>4.2708431016576561E-3</v>
      </c>
      <c r="E82" s="215">
        <f t="shared" si="39"/>
        <v>6.5143890831042229E-3</v>
      </c>
      <c r="F82" s="52">
        <f t="shared" si="34"/>
        <v>0.34333881578947367</v>
      </c>
      <c r="H82" s="19">
        <v>124.35000000000001</v>
      </c>
      <c r="I82" s="140">
        <v>137.34699999999998</v>
      </c>
      <c r="J82" s="214">
        <f t="shared" si="40"/>
        <v>5.391364971345773E-3</v>
      </c>
      <c r="K82" s="215">
        <f t="shared" si="41"/>
        <v>6.6641199969548655E-3</v>
      </c>
      <c r="L82" s="52">
        <f t="shared" si="35"/>
        <v>0.10451950140731782</v>
      </c>
      <c r="N82" s="40">
        <f t="shared" ref="N82" si="53">(H82/B82)*10</f>
        <v>10.226151315789476</v>
      </c>
      <c r="O82" s="143">
        <f t="shared" ref="O82" si="54">(I82/C82)*10</f>
        <v>8.4081420263238442</v>
      </c>
      <c r="P82" s="52">
        <f t="shared" ref="P82" si="55">(O82-N82)/N82</f>
        <v>-0.17778040176841237</v>
      </c>
    </row>
    <row r="83" spans="1:16" ht="20.100000000000001" customHeight="1" x14ac:dyDescent="0.25">
      <c r="A83" s="38" t="s">
        <v>182</v>
      </c>
      <c r="B83" s="19">
        <v>344.46000000000004</v>
      </c>
      <c r="C83" s="140">
        <v>218.21</v>
      </c>
      <c r="D83" s="247">
        <f t="shared" si="38"/>
        <v>1.2098146503264774E-2</v>
      </c>
      <c r="E83" s="215">
        <f t="shared" si="39"/>
        <v>8.7022028884246871E-3</v>
      </c>
      <c r="F83" s="52">
        <f t="shared" si="34"/>
        <v>-0.36651570574232134</v>
      </c>
      <c r="H83" s="19">
        <v>272.69299999999998</v>
      </c>
      <c r="I83" s="140">
        <v>125.20099999999999</v>
      </c>
      <c r="J83" s="214">
        <f t="shared" si="40"/>
        <v>1.1822979397918718E-2</v>
      </c>
      <c r="K83" s="215">
        <f t="shared" si="41"/>
        <v>6.0747922250849757E-3</v>
      </c>
      <c r="L83" s="52">
        <f t="shared" ref="L83" si="56">(I83-H83)/H83</f>
        <v>-0.54087196957751027</v>
      </c>
      <c r="N83" s="40">
        <f t="shared" ref="N83" si="57">(H83/B83)*10</f>
        <v>7.9165360274052121</v>
      </c>
      <c r="O83" s="143">
        <f t="shared" ref="O83" si="58">(I83/C83)*10</f>
        <v>5.7376380550845507</v>
      </c>
      <c r="P83" s="52">
        <f t="shared" ref="P83" si="59">(O83-N83)/N83</f>
        <v>-0.2752337594091433</v>
      </c>
    </row>
    <row r="84" spans="1:16" ht="20.100000000000001" customHeight="1" x14ac:dyDescent="0.25">
      <c r="A84" s="38" t="s">
        <v>230</v>
      </c>
      <c r="B84" s="19">
        <v>125.58</v>
      </c>
      <c r="C84" s="140">
        <v>118.55</v>
      </c>
      <c r="D84" s="247">
        <f t="shared" si="38"/>
        <v>4.4106289202809909E-3</v>
      </c>
      <c r="E84" s="215">
        <f t="shared" si="39"/>
        <v>4.7277675286318066E-3</v>
      </c>
      <c r="F84" s="52">
        <f t="shared" si="34"/>
        <v>-5.5980251632425558E-2</v>
      </c>
      <c r="H84" s="19">
        <v>133.89699999999999</v>
      </c>
      <c r="I84" s="140">
        <v>115.327</v>
      </c>
      <c r="J84" s="214">
        <f t="shared" si="40"/>
        <v>5.8052882635165649E-3</v>
      </c>
      <c r="K84" s="215">
        <f t="shared" si="41"/>
        <v>5.5957026137361124E-3</v>
      </c>
      <c r="L84" s="52">
        <f t="shared" ref="L84:L94" si="60">(I84-H84)/H84</f>
        <v>-0.13868869354802568</v>
      </c>
      <c r="N84" s="40">
        <f t="shared" ref="N84:N90" si="61">(H84/B84)*10</f>
        <v>10.662286988373943</v>
      </c>
      <c r="O84" s="143">
        <f t="shared" ref="O84:O90" si="62">(I84/C84)*10</f>
        <v>9.7281315900463934</v>
      </c>
      <c r="P84" s="52">
        <f t="shared" ref="P84:P90" si="63">(O84-N84)/N84</f>
        <v>-8.7613042056187709E-2</v>
      </c>
    </row>
    <row r="85" spans="1:16" ht="20.100000000000001" customHeight="1" x14ac:dyDescent="0.25">
      <c r="A85" s="38" t="s">
        <v>166</v>
      </c>
      <c r="B85" s="19">
        <v>78.7</v>
      </c>
      <c r="C85" s="140">
        <v>169.06</v>
      </c>
      <c r="D85" s="247">
        <f t="shared" si="38"/>
        <v>2.764106513984026E-3</v>
      </c>
      <c r="E85" s="215">
        <f t="shared" si="39"/>
        <v>6.7421035714086324E-3</v>
      </c>
      <c r="F85" s="52">
        <f t="shared" si="34"/>
        <v>1.1481575603557814</v>
      </c>
      <c r="H85" s="19">
        <v>47.356999999999999</v>
      </c>
      <c r="I85" s="140">
        <v>97.356999999999999</v>
      </c>
      <c r="J85" s="214">
        <f t="shared" si="40"/>
        <v>2.0532277518940227E-3</v>
      </c>
      <c r="K85" s="215">
        <f t="shared" si="41"/>
        <v>4.7237925148968301E-3</v>
      </c>
      <c r="L85" s="52">
        <f t="shared" si="60"/>
        <v>1.0558101231074604</v>
      </c>
      <c r="N85" s="40">
        <f t="shared" si="61"/>
        <v>6.0174078780177886</v>
      </c>
      <c r="O85" s="143">
        <f t="shared" si="62"/>
        <v>5.7587247131196033</v>
      </c>
      <c r="P85" s="52">
        <f t="shared" si="63"/>
        <v>-4.2989135877456737E-2</v>
      </c>
    </row>
    <row r="86" spans="1:16" ht="20.100000000000001" customHeight="1" x14ac:dyDescent="0.25">
      <c r="A86" s="38" t="s">
        <v>231</v>
      </c>
      <c r="B86" s="19">
        <v>188.1</v>
      </c>
      <c r="C86" s="140">
        <v>161.01</v>
      </c>
      <c r="D86" s="247">
        <f t="shared" si="38"/>
        <v>6.6064604228766874E-3</v>
      </c>
      <c r="E86" s="215">
        <f t="shared" si="39"/>
        <v>6.4210700108393694E-3</v>
      </c>
      <c r="F86" s="52">
        <f t="shared" si="34"/>
        <v>-0.14401913875598088</v>
      </c>
      <c r="H86" s="19">
        <v>79.126000000000005</v>
      </c>
      <c r="I86" s="140">
        <v>79.061000000000007</v>
      </c>
      <c r="J86" s="214">
        <f t="shared" si="40"/>
        <v>3.4306163628685612E-3</v>
      </c>
      <c r="K86" s="215">
        <f t="shared" si="41"/>
        <v>3.8360647926729287E-3</v>
      </c>
      <c r="L86" s="52">
        <f t="shared" si="60"/>
        <v>-8.2147461011548319E-4</v>
      </c>
      <c r="N86" s="40">
        <f t="shared" si="61"/>
        <v>4.2065922381711855</v>
      </c>
      <c r="O86" s="143">
        <f t="shared" si="62"/>
        <v>4.9103161294329549</v>
      </c>
      <c r="P86" s="52">
        <f t="shared" si="63"/>
        <v>0.16729073117096632</v>
      </c>
    </row>
    <row r="87" spans="1:16" ht="20.100000000000001" customHeight="1" x14ac:dyDescent="0.25">
      <c r="A87" s="38" t="s">
        <v>205</v>
      </c>
      <c r="B87" s="19">
        <v>63.56</v>
      </c>
      <c r="C87" s="140">
        <v>78.94</v>
      </c>
      <c r="D87" s="247">
        <f t="shared" si="38"/>
        <v>2.2323584501756635E-3</v>
      </c>
      <c r="E87" s="215">
        <f t="shared" si="39"/>
        <v>3.148122890849387E-3</v>
      </c>
      <c r="F87" s="52">
        <f t="shared" si="34"/>
        <v>0.24197608558842032</v>
      </c>
      <c r="H87" s="19">
        <v>49.417000000000002</v>
      </c>
      <c r="I87" s="140">
        <v>77.442000000000007</v>
      </c>
      <c r="J87" s="214">
        <f t="shared" si="40"/>
        <v>2.1425418800884118E-3</v>
      </c>
      <c r="K87" s="215">
        <f t="shared" si="41"/>
        <v>3.7575103992382708E-3</v>
      </c>
      <c r="L87" s="52">
        <f t="shared" si="60"/>
        <v>0.56711253212457258</v>
      </c>
      <c r="N87" s="40">
        <f t="shared" si="61"/>
        <v>7.7748584015103841</v>
      </c>
      <c r="O87" s="143">
        <f t="shared" si="62"/>
        <v>9.8102356219913869</v>
      </c>
      <c r="P87" s="52">
        <f t="shared" si="63"/>
        <v>0.26178961922774052</v>
      </c>
    </row>
    <row r="88" spans="1:16" ht="20.100000000000001" customHeight="1" x14ac:dyDescent="0.25">
      <c r="A88" s="38" t="s">
        <v>210</v>
      </c>
      <c r="B88" s="19">
        <v>9.9699999999999989</v>
      </c>
      <c r="C88" s="140">
        <v>66.05</v>
      </c>
      <c r="D88" s="247">
        <f t="shared" si="38"/>
        <v>3.5016698785795088E-4</v>
      </c>
      <c r="E88" s="215">
        <f t="shared" si="39"/>
        <v>2.6340703944844439E-3</v>
      </c>
      <c r="F88" s="52">
        <f t="shared" si="34"/>
        <v>5.624874623871615</v>
      </c>
      <c r="H88" s="19">
        <v>7.5280000000000005</v>
      </c>
      <c r="I88" s="140">
        <v>76.316000000000003</v>
      </c>
      <c r="J88" s="214">
        <f t="shared" si="40"/>
        <v>3.263867752657095E-4</v>
      </c>
      <c r="K88" s="215">
        <f t="shared" si="41"/>
        <v>3.7028765221490648E-3</v>
      </c>
      <c r="L88" s="52">
        <f t="shared" si="60"/>
        <v>9.1376195536663118</v>
      </c>
      <c r="N88" s="40">
        <f t="shared" si="61"/>
        <v>7.550651955867604</v>
      </c>
      <c r="O88" s="143">
        <f t="shared" si="62"/>
        <v>11.554277062831188</v>
      </c>
      <c r="P88" s="52">
        <f t="shared" si="63"/>
        <v>0.53023568433085722</v>
      </c>
    </row>
    <row r="89" spans="1:16" ht="20.100000000000001" customHeight="1" x14ac:dyDescent="0.25">
      <c r="A89" s="38" t="s">
        <v>207</v>
      </c>
      <c r="B89" s="19">
        <v>386.03999999999996</v>
      </c>
      <c r="C89" s="140">
        <v>77.489999999999995</v>
      </c>
      <c r="D89" s="247">
        <f t="shared" si="38"/>
        <v>1.3558521965163828E-2</v>
      </c>
      <c r="E89" s="215">
        <f t="shared" si="39"/>
        <v>3.0902969700015073E-3</v>
      </c>
      <c r="F89" s="52">
        <f t="shared" si="34"/>
        <v>-0.79926950575069933</v>
      </c>
      <c r="H89" s="19">
        <v>233.50900000000001</v>
      </c>
      <c r="I89" s="140">
        <v>64.685000000000002</v>
      </c>
      <c r="J89" s="214">
        <f t="shared" si="40"/>
        <v>1.0124103281817291E-2</v>
      </c>
      <c r="K89" s="215">
        <f t="shared" si="41"/>
        <v>3.1385367136015025E-3</v>
      </c>
      <c r="L89" s="52">
        <f t="shared" si="60"/>
        <v>-0.72298712255202158</v>
      </c>
      <c r="N89" s="40">
        <f t="shared" si="61"/>
        <v>6.0488291368770088</v>
      </c>
      <c r="O89" s="143">
        <f t="shared" si="62"/>
        <v>8.3475287133823723</v>
      </c>
      <c r="P89" s="52">
        <f t="shared" si="63"/>
        <v>0.38002388966340928</v>
      </c>
    </row>
    <row r="90" spans="1:16" ht="20.100000000000001" customHeight="1" x14ac:dyDescent="0.25">
      <c r="A90" s="38" t="s">
        <v>208</v>
      </c>
      <c r="B90" s="19">
        <v>24.009999999999998</v>
      </c>
      <c r="C90" s="140">
        <v>92.57</v>
      </c>
      <c r="D90" s="247">
        <f t="shared" si="38"/>
        <v>8.4328078018750267E-4</v>
      </c>
      <c r="E90" s="215">
        <f t="shared" si="39"/>
        <v>3.6916865468194547E-3</v>
      </c>
      <c r="F90" s="52">
        <f t="shared" si="34"/>
        <v>2.855476884631404</v>
      </c>
      <c r="H90" s="19">
        <v>17.832999999999998</v>
      </c>
      <c r="I90" s="140">
        <v>64.492000000000004</v>
      </c>
      <c r="J90" s="214">
        <f t="shared" si="40"/>
        <v>7.7317419810220462E-4</v>
      </c>
      <c r="K90" s="215">
        <f t="shared" si="41"/>
        <v>3.1291722923952711E-3</v>
      </c>
      <c r="L90" s="52">
        <f t="shared" si="60"/>
        <v>2.6164414288117541</v>
      </c>
      <c r="N90" s="40">
        <f t="shared" si="61"/>
        <v>7.4273219491878386</v>
      </c>
      <c r="O90" s="143">
        <f t="shared" si="62"/>
        <v>6.9668359079615438</v>
      </c>
      <c r="P90" s="52">
        <f t="shared" si="63"/>
        <v>-6.199893371750876E-2</v>
      </c>
    </row>
    <row r="91" spans="1:16" ht="20.100000000000001" customHeight="1" x14ac:dyDescent="0.25">
      <c r="A91" s="38" t="s">
        <v>209</v>
      </c>
      <c r="B91" s="19">
        <v>33.020000000000003</v>
      </c>
      <c r="C91" s="140">
        <v>61.660000000000004</v>
      </c>
      <c r="D91" s="247">
        <f t="shared" si="38"/>
        <v>1.159730585663946E-3</v>
      </c>
      <c r="E91" s="215">
        <f t="shared" si="39"/>
        <v>2.4589974341243125E-3</v>
      </c>
      <c r="F91" s="52">
        <f t="shared" si="34"/>
        <v>0.86735311932162318</v>
      </c>
      <c r="H91" s="19">
        <v>34.369</v>
      </c>
      <c r="I91" s="140">
        <v>50.524999999999999</v>
      </c>
      <c r="J91" s="214">
        <f t="shared" si="40"/>
        <v>1.4901151805402722E-3</v>
      </c>
      <c r="K91" s="215">
        <f t="shared" si="41"/>
        <v>2.4514890230303145E-3</v>
      </c>
      <c r="L91" s="52">
        <f t="shared" si="60"/>
        <v>0.47007477668829467</v>
      </c>
      <c r="N91" s="40">
        <f t="shared" ref="N91:N94" si="64">(H91/B91)*10</f>
        <v>10.408540278619018</v>
      </c>
      <c r="O91" s="143">
        <f t="shared" ref="O91:O94" si="65">(I91/C91)*10</f>
        <v>8.1941290950373009</v>
      </c>
      <c r="P91" s="52">
        <f t="shared" ref="P91:P94" si="66">(O91-N91)/N91</f>
        <v>-0.21274944654155867</v>
      </c>
    </row>
    <row r="92" spans="1:16" ht="20.100000000000001" customHeight="1" x14ac:dyDescent="0.25">
      <c r="A92" s="38" t="s">
        <v>218</v>
      </c>
      <c r="B92" s="19">
        <v>148.76</v>
      </c>
      <c r="C92" s="140">
        <v>74.509999999999991</v>
      </c>
      <c r="D92" s="247">
        <f t="shared" si="38"/>
        <v>5.224758386534481E-3</v>
      </c>
      <c r="E92" s="215">
        <f t="shared" si="39"/>
        <v>2.9714547326727615E-3</v>
      </c>
      <c r="F92" s="52">
        <f t="shared" si="34"/>
        <v>-0.49912610916913153</v>
      </c>
      <c r="H92" s="19">
        <v>76.103000000000009</v>
      </c>
      <c r="I92" s="140">
        <v>37.602000000000004</v>
      </c>
      <c r="J92" s="214">
        <f t="shared" si="40"/>
        <v>3.299550047561941E-3</v>
      </c>
      <c r="K92" s="215">
        <f t="shared" si="41"/>
        <v>1.8244609647498447E-3</v>
      </c>
      <c r="L92" s="52">
        <f t="shared" si="60"/>
        <v>-0.50590646886456514</v>
      </c>
      <c r="N92" s="40">
        <f t="shared" si="64"/>
        <v>5.1158241462758811</v>
      </c>
      <c r="O92" s="143">
        <f t="shared" si="65"/>
        <v>5.0465709300765003</v>
      </c>
      <c r="P92" s="52">
        <f t="shared" si="66"/>
        <v>-1.3537059566403288E-2</v>
      </c>
    </row>
    <row r="93" spans="1:16" ht="20.100000000000001" customHeight="1" x14ac:dyDescent="0.25">
      <c r="A93" s="38" t="s">
        <v>214</v>
      </c>
      <c r="B93" s="19">
        <v>17.78</v>
      </c>
      <c r="C93" s="140">
        <v>49.370000000000005</v>
      </c>
      <c r="D93" s="247">
        <f t="shared" si="38"/>
        <v>6.2447031535750933E-4</v>
      </c>
      <c r="E93" s="215">
        <f t="shared" si="39"/>
        <v>1.9688729050067679E-3</v>
      </c>
      <c r="F93" s="52">
        <f t="shared" si="34"/>
        <v>1.7767154105736784</v>
      </c>
      <c r="H93" s="19">
        <v>10.577999999999999</v>
      </c>
      <c r="I93" s="140">
        <v>36.186999999999998</v>
      </c>
      <c r="J93" s="214">
        <f t="shared" si="40"/>
        <v>4.5862371264089727E-4</v>
      </c>
      <c r="K93" s="215">
        <f t="shared" si="41"/>
        <v>1.7558047160098564E-3</v>
      </c>
      <c r="L93" s="52">
        <f t="shared" si="60"/>
        <v>2.4209680468897714</v>
      </c>
      <c r="N93" s="40">
        <f t="shared" si="64"/>
        <v>5.9493813273340823</v>
      </c>
      <c r="O93" s="143">
        <f t="shared" si="65"/>
        <v>7.3297549118898111</v>
      </c>
      <c r="P93" s="52">
        <f t="shared" si="66"/>
        <v>0.23201968551144697</v>
      </c>
    </row>
    <row r="94" spans="1:16" ht="20.100000000000001" customHeight="1" x14ac:dyDescent="0.25">
      <c r="A94" s="38" t="s">
        <v>180</v>
      </c>
      <c r="B94" s="19">
        <v>615.95000000000005</v>
      </c>
      <c r="C94" s="140">
        <v>94.060000000000016</v>
      </c>
      <c r="D94" s="247">
        <f t="shared" si="38"/>
        <v>2.1633435924885147E-2</v>
      </c>
      <c r="E94" s="215">
        <f t="shared" si="39"/>
        <v>3.7511076654838283E-3</v>
      </c>
      <c r="F94" s="52">
        <f t="shared" si="34"/>
        <v>-0.84729279974023852</v>
      </c>
      <c r="H94" s="19">
        <v>362.25300000000004</v>
      </c>
      <c r="I94" s="140">
        <v>34.694000000000003</v>
      </c>
      <c r="J94" s="214">
        <f t="shared" si="40"/>
        <v>1.5705976155729155E-2</v>
      </c>
      <c r="K94" s="215">
        <f t="shared" ref="K94" si="67">I94/$I$96</f>
        <v>1.6833638825336714E-3</v>
      </c>
      <c r="L94" s="52">
        <f t="shared" si="60"/>
        <v>-0.9042271561588171</v>
      </c>
      <c r="N94" s="40">
        <f t="shared" si="64"/>
        <v>5.8812078902508329</v>
      </c>
      <c r="O94" s="143">
        <f t="shared" si="65"/>
        <v>3.6884967042313415</v>
      </c>
      <c r="P94" s="52">
        <f t="shared" si="66"/>
        <v>-0.3728334768873427</v>
      </c>
    </row>
    <row r="95" spans="1:16" ht="20.100000000000001" customHeight="1" thickBot="1" x14ac:dyDescent="0.3">
      <c r="A95" s="8" t="s">
        <v>17</v>
      </c>
      <c r="B95" s="19">
        <f>B96-SUM(B68:B94)</f>
        <v>1097.869999999999</v>
      </c>
      <c r="C95" s="142">
        <f>C96-SUM(C68:C94)</f>
        <v>474.49000000000524</v>
      </c>
      <c r="D95" s="247">
        <f t="shared" si="38"/>
        <v>3.8559461480402034E-2</v>
      </c>
      <c r="E95" s="215">
        <f t="shared" si="39"/>
        <v>1.8922635298697012E-2</v>
      </c>
      <c r="F95" s="52">
        <f>(C95-B95)/B95</f>
        <v>-0.56780857478571622</v>
      </c>
      <c r="H95" s="19">
        <f>H96-SUM(H68:H94)</f>
        <v>755.74600000000646</v>
      </c>
      <c r="I95" s="142">
        <f>I96-SUM(I68:I94)</f>
        <v>358.84499999999025</v>
      </c>
      <c r="J95" s="214">
        <f t="shared" si="40"/>
        <v>3.2766405401163788E-2</v>
      </c>
      <c r="K95" s="215">
        <f t="shared" si="41"/>
        <v>1.7411273200777622E-2</v>
      </c>
      <c r="L95" s="52">
        <f>(I95-H95)/H95</f>
        <v>-0.52517777136764576</v>
      </c>
      <c r="N95" s="40">
        <f t="shared" si="36"/>
        <v>6.8837476203922785</v>
      </c>
      <c r="O95" s="143">
        <f t="shared" si="37"/>
        <v>7.5627515859130074</v>
      </c>
      <c r="P95" s="52">
        <f>(O95-N95)/N95</f>
        <v>9.8638707135232692E-2</v>
      </c>
    </row>
    <row r="96" spans="1:16" ht="26.25" customHeight="1" thickBot="1" x14ac:dyDescent="0.3">
      <c r="A96" s="12" t="s">
        <v>18</v>
      </c>
      <c r="B96" s="17">
        <v>28472.129999999997</v>
      </c>
      <c r="C96" s="145">
        <v>25075.26</v>
      </c>
      <c r="D96" s="243">
        <f>SUM(D68:D95)</f>
        <v>1.0000000000000004</v>
      </c>
      <c r="E96" s="244">
        <f>SUM(E68:E95)</f>
        <v>1.0000000000000002</v>
      </c>
      <c r="F96" s="57">
        <f>(C96-B96)/B96</f>
        <v>-0.1193050888711171</v>
      </c>
      <c r="G96" s="1"/>
      <c r="H96" s="17">
        <v>23064.660000000003</v>
      </c>
      <c r="I96" s="145">
        <v>20609.922999999995</v>
      </c>
      <c r="J96" s="255">
        <f t="shared" si="40"/>
        <v>1</v>
      </c>
      <c r="K96" s="244">
        <f t="shared" si="41"/>
        <v>1</v>
      </c>
      <c r="L96" s="57">
        <f>(I96-H96)/H96</f>
        <v>-0.10642849276772377</v>
      </c>
      <c r="M96" s="1"/>
      <c r="N96" s="37">
        <f t="shared" si="36"/>
        <v>8.1007848727861269</v>
      </c>
      <c r="O96" s="150">
        <f t="shared" si="37"/>
        <v>8.2192260419233918</v>
      </c>
      <c r="P96" s="57">
        <f>(O96-N96)/N96</f>
        <v>1.4620949821190481E-2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3" orientation="portrait" r:id="rId1"/>
  <ignoredErrors>
    <ignoredError sqref="L57 F57 F54:F55 D39:E44 D68:F76 J68:K85 F32:P32 D7:E12 J7:K13 J39:K42 F28:G31 J28:P31 F33:G33 J33:P33 D90:E90 D89:E89 D82:E83 D81:E81 D85:E88 D84:E84 D80:F80 D79:E79 D78:F78 D77:E7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BEBBA2CF-A6C0-4D13-A2AD-6DF30C718B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4" id="{DBA05C0D-4BA9-4699-BC3D-871947F9DF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22" id="{56912308-91EB-4958-8F67-E6C28FB1DF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F68:F96</xm:sqref>
        </x14:conditionalFormatting>
        <x14:conditionalFormatting xmlns:xm="http://schemas.microsoft.com/office/excel/2006/main">
          <x14:cfRule type="iconSet" priority="317" id="{346FFA6F-B3E0-424E-8682-3E3E6E1A03E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L68:L96</xm:sqref>
        </x14:conditionalFormatting>
        <x14:conditionalFormatting xmlns:xm="http://schemas.microsoft.com/office/excel/2006/main">
          <x14:cfRule type="iconSet" priority="1" id="{5B3B48C3-9834-4B17-9920-5F237F546F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P68:P96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Folha20">
    <pageSetUpPr fitToPage="1"/>
  </sheetPr>
  <dimension ref="A1:R8"/>
  <sheetViews>
    <sheetView showGridLines="0" workbookViewId="0">
      <selection activeCell="J6" sqref="J6:K8"/>
    </sheetView>
  </sheetViews>
  <sheetFormatPr defaultRowHeight="15" x14ac:dyDescent="0.25"/>
  <cols>
    <col min="1" max="1" width="2.85546875" customWidth="1"/>
    <col min="2" max="2" width="2.28515625" customWidth="1"/>
    <col min="3" max="3" width="22" customWidth="1"/>
    <col min="8" max="8" width="10.85546875" customWidth="1"/>
    <col min="9" max="9" width="2.140625" customWidth="1"/>
    <col min="14" max="14" width="10.85546875" customWidth="1"/>
    <col min="15" max="15" width="2.140625" customWidth="1"/>
    <col min="18" max="18" width="10.85546875" customWidth="1"/>
  </cols>
  <sheetData>
    <row r="1" spans="1:18" ht="15.75" x14ac:dyDescent="0.25">
      <c r="A1" s="4" t="s">
        <v>142</v>
      </c>
    </row>
    <row r="2" spans="1:18" ht="15.75" thickBot="1" x14ac:dyDescent="0.3"/>
    <row r="3" spans="1:18" x14ac:dyDescent="0.25">
      <c r="A3" s="329" t="s">
        <v>16</v>
      </c>
      <c r="B3" s="312"/>
      <c r="C3" s="312"/>
      <c r="D3" s="348" t="s">
        <v>1</v>
      </c>
      <c r="E3" s="341"/>
      <c r="F3" s="348" t="s">
        <v>104</v>
      </c>
      <c r="G3" s="341"/>
      <c r="H3" s="130" t="s">
        <v>0</v>
      </c>
      <c r="J3" s="342" t="s">
        <v>19</v>
      </c>
      <c r="K3" s="341"/>
      <c r="L3" s="351" t="s">
        <v>104</v>
      </c>
      <c r="M3" s="352"/>
      <c r="N3" s="130" t="s">
        <v>0</v>
      </c>
      <c r="P3" s="340" t="s">
        <v>22</v>
      </c>
      <c r="Q3" s="341"/>
      <c r="R3" s="130" t="s">
        <v>0</v>
      </c>
    </row>
    <row r="4" spans="1:18" x14ac:dyDescent="0.25">
      <c r="A4" s="347"/>
      <c r="B4" s="313"/>
      <c r="C4" s="313"/>
      <c r="D4" s="349" t="s">
        <v>152</v>
      </c>
      <c r="E4" s="343"/>
      <c r="F4" s="349" t="str">
        <f>D4</f>
        <v>jan-mar</v>
      </c>
      <c r="G4" s="343"/>
      <c r="H4" s="131" t="s">
        <v>151</v>
      </c>
      <c r="J4" s="338" t="str">
        <f>D4</f>
        <v>jan-mar</v>
      </c>
      <c r="K4" s="343"/>
      <c r="L4" s="344" t="str">
        <f>D4</f>
        <v>jan-mar</v>
      </c>
      <c r="M4" s="345"/>
      <c r="N4" s="131" t="str">
        <f>H4</f>
        <v>2023/2022</v>
      </c>
      <c r="P4" s="338" t="str">
        <f>D4</f>
        <v>jan-mar</v>
      </c>
      <c r="Q4" s="339"/>
      <c r="R4" s="131" t="str">
        <f>N4</f>
        <v>2023/2022</v>
      </c>
    </row>
    <row r="5" spans="1:18" ht="19.5" customHeight="1" thickBot="1" x14ac:dyDescent="0.3">
      <c r="A5" s="330"/>
      <c r="B5" s="353"/>
      <c r="C5" s="353"/>
      <c r="D5" s="99">
        <v>2022</v>
      </c>
      <c r="E5" s="160">
        <v>2023</v>
      </c>
      <c r="F5" s="99">
        <f>D5</f>
        <v>2022</v>
      </c>
      <c r="G5" s="134">
        <f>E5</f>
        <v>2023</v>
      </c>
      <c r="H5" s="166" t="s">
        <v>1</v>
      </c>
      <c r="J5" s="25">
        <f>D5</f>
        <v>2022</v>
      </c>
      <c r="K5" s="134">
        <f>E5</f>
        <v>2023</v>
      </c>
      <c r="L5" s="159">
        <f>F5</f>
        <v>2022</v>
      </c>
      <c r="M5" s="144">
        <f>G5</f>
        <v>2023</v>
      </c>
      <c r="N5" s="259">
        <v>1000</v>
      </c>
      <c r="P5" s="25">
        <f>D5</f>
        <v>2022</v>
      </c>
      <c r="Q5" s="134">
        <f>E5</f>
        <v>2023</v>
      </c>
      <c r="R5" s="166"/>
    </row>
    <row r="6" spans="1:18" ht="24" customHeight="1" x14ac:dyDescent="0.25">
      <c r="A6" s="161" t="s">
        <v>20</v>
      </c>
      <c r="B6" s="1"/>
      <c r="C6" s="1"/>
      <c r="D6" s="115">
        <v>2976.0599999999995</v>
      </c>
      <c r="E6" s="147">
        <v>2997.170000000001</v>
      </c>
      <c r="F6" s="247">
        <f>D6/D8</f>
        <v>0.58831808863734758</v>
      </c>
      <c r="G6" s="246">
        <f>E6/E8</f>
        <v>0.59927459295827312</v>
      </c>
      <c r="H6" s="165">
        <f>(E6-D6)/D6</f>
        <v>7.0932709689997837E-3</v>
      </c>
      <c r="I6" s="1"/>
      <c r="J6" s="19">
        <v>1524.8010000000002</v>
      </c>
      <c r="K6" s="147">
        <v>1527.1890000000001</v>
      </c>
      <c r="L6" s="247">
        <f>J6/J8</f>
        <v>0.40396381283516819</v>
      </c>
      <c r="M6" s="246">
        <f>K6/K8</f>
        <v>0.39039761178829324</v>
      </c>
      <c r="N6" s="165">
        <f>(K6-J6)/J6</f>
        <v>1.5661060033407112E-3</v>
      </c>
      <c r="P6" s="27">
        <f t="shared" ref="P6:Q8" si="0">(J6/D6)*10</f>
        <v>5.1235559766940195</v>
      </c>
      <c r="Q6" s="152">
        <f t="shared" si="0"/>
        <v>5.0954366952825483</v>
      </c>
      <c r="R6" s="165">
        <f>(Q6-P6)/P6</f>
        <v>-5.4882354246503697E-3</v>
      </c>
    </row>
    <row r="7" spans="1:18" ht="24" customHeight="1" thickBot="1" x14ac:dyDescent="0.3">
      <c r="A7" s="161" t="s">
        <v>21</v>
      </c>
      <c r="B7" s="1"/>
      <c r="C7" s="1"/>
      <c r="D7" s="117">
        <v>2082.5299999999997</v>
      </c>
      <c r="E7" s="140">
        <v>2004.1600000000005</v>
      </c>
      <c r="F7" s="247">
        <f>D7/D8</f>
        <v>0.41168191136265248</v>
      </c>
      <c r="G7" s="215">
        <f>E7/E8</f>
        <v>0.40072540704172688</v>
      </c>
      <c r="H7" s="55">
        <f t="shared" ref="H7:H8" si="1">(E7-D7)/D7</f>
        <v>-3.7632110941978852E-2</v>
      </c>
      <c r="J7" s="19">
        <v>2249.7969999999996</v>
      </c>
      <c r="K7" s="140">
        <v>2384.6919999999996</v>
      </c>
      <c r="L7" s="247">
        <f>J7/J8</f>
        <v>0.59603618716483175</v>
      </c>
      <c r="M7" s="215">
        <f>K7/K8</f>
        <v>0.60960238821170687</v>
      </c>
      <c r="N7" s="102">
        <f t="shared" ref="N7:N8" si="2">(K7-J7)/J7</f>
        <v>5.995874294436343E-2</v>
      </c>
      <c r="P7" s="27">
        <f t="shared" si="0"/>
        <v>10.803191310569355</v>
      </c>
      <c r="Q7" s="152">
        <f t="shared" si="0"/>
        <v>11.898710681781887</v>
      </c>
      <c r="R7" s="102">
        <f t="shared" ref="R7:R8" si="3">(Q7-P7)/P7</f>
        <v>0.10140701388308522</v>
      </c>
    </row>
    <row r="8" spans="1:18" ht="26.25" customHeight="1" thickBot="1" x14ac:dyDescent="0.3">
      <c r="A8" s="12" t="s">
        <v>12</v>
      </c>
      <c r="B8" s="162"/>
      <c r="C8" s="162"/>
      <c r="D8" s="163">
        <v>5058.5899999999992</v>
      </c>
      <c r="E8" s="145">
        <v>5001.3300000000017</v>
      </c>
      <c r="F8" s="243">
        <f>SUM(F6:F7)</f>
        <v>1</v>
      </c>
      <c r="G8" s="244">
        <f>SUM(G6:G7)</f>
        <v>1</v>
      </c>
      <c r="H8" s="164">
        <f t="shared" si="1"/>
        <v>-1.1319359742536457E-2</v>
      </c>
      <c r="I8" s="1"/>
      <c r="J8" s="17">
        <v>3774.598</v>
      </c>
      <c r="K8" s="145">
        <v>3911.8809999999994</v>
      </c>
      <c r="L8" s="243">
        <f>SUM(L6:L7)</f>
        <v>1</v>
      </c>
      <c r="M8" s="244">
        <f>SUM(M6:M7)</f>
        <v>1</v>
      </c>
      <c r="N8" s="164">
        <f t="shared" si="2"/>
        <v>3.6370230684168073E-2</v>
      </c>
      <c r="O8" s="1"/>
      <c r="P8" s="29">
        <f t="shared" si="0"/>
        <v>7.4617591067866753</v>
      </c>
      <c r="Q8" s="146">
        <f t="shared" si="0"/>
        <v>7.8216814327388873</v>
      </c>
      <c r="R8" s="164">
        <f t="shared" si="3"/>
        <v>4.823558638134709E-2</v>
      </c>
    </row>
  </sheetData>
  <mergeCells count="11">
    <mergeCell ref="A3:C5"/>
    <mergeCell ref="D3:E3"/>
    <mergeCell ref="F3:G3"/>
    <mergeCell ref="J3:K3"/>
    <mergeCell ref="P3:Q3"/>
    <mergeCell ref="D4:E4"/>
    <mergeCell ref="F4:G4"/>
    <mergeCell ref="J4:K4"/>
    <mergeCell ref="L4:M4"/>
    <mergeCell ref="P4:Q4"/>
    <mergeCell ref="L3:M3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65" id="{5F6D28D0-E358-4C38-B81A-67CCFBD8B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H6:H8</xm:sqref>
        </x14:conditionalFormatting>
        <x14:conditionalFormatting xmlns:xm="http://schemas.microsoft.com/office/excel/2006/main">
          <x14:cfRule type="iconSet" priority="266" id="{1FD5A1D8-2B51-44DA-ADDB-18820410B12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N6:N8</xm:sqref>
        </x14:conditionalFormatting>
        <x14:conditionalFormatting xmlns:xm="http://schemas.microsoft.com/office/excel/2006/main">
          <x14:cfRule type="iconSet" priority="1" id="{890BCA1D-CA98-4C12-8A25-5588C0E3A5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R6:R8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Folha21">
    <pageSetUpPr fitToPage="1"/>
  </sheetPr>
  <dimension ref="A1:P95"/>
  <sheetViews>
    <sheetView showGridLines="0" workbookViewId="0">
      <selection activeCell="P75" sqref="P75"/>
    </sheetView>
  </sheetViews>
  <sheetFormatPr defaultRowHeight="15" x14ac:dyDescent="0.25"/>
  <cols>
    <col min="1" max="1" width="29.42578125" customWidth="1"/>
    <col min="6" max="6" width="10.85546875" customWidth="1"/>
    <col min="7" max="7" width="2" customWidth="1"/>
    <col min="12" max="12" width="10.85546875" customWidth="1"/>
    <col min="13" max="13" width="2" customWidth="1"/>
    <col min="16" max="16" width="10.85546875" customWidth="1"/>
  </cols>
  <sheetData>
    <row r="1" spans="1:16" ht="15.75" x14ac:dyDescent="0.25">
      <c r="A1" s="4" t="s">
        <v>143</v>
      </c>
    </row>
    <row r="3" spans="1:16" ht="8.25" customHeight="1" thickBot="1" x14ac:dyDescent="0.3"/>
    <row r="4" spans="1:16" x14ac:dyDescent="0.25">
      <c r="A4" s="354" t="s">
        <v>3</v>
      </c>
      <c r="B4" s="348" t="s">
        <v>1</v>
      </c>
      <c r="C4" s="341"/>
      <c r="D4" s="348" t="s">
        <v>104</v>
      </c>
      <c r="E4" s="341"/>
      <c r="F4" s="130" t="s">
        <v>0</v>
      </c>
      <c r="H4" s="357" t="s">
        <v>19</v>
      </c>
      <c r="I4" s="358"/>
      <c r="J4" s="348" t="s">
        <v>104</v>
      </c>
      <c r="K4" s="346"/>
      <c r="L4" s="130" t="s">
        <v>0</v>
      </c>
      <c r="N4" s="340" t="s">
        <v>22</v>
      </c>
      <c r="O4" s="341"/>
      <c r="P4" s="130" t="s">
        <v>0</v>
      </c>
    </row>
    <row r="5" spans="1:16" x14ac:dyDescent="0.25">
      <c r="A5" s="355"/>
      <c r="B5" s="349" t="s">
        <v>152</v>
      </c>
      <c r="C5" s="343"/>
      <c r="D5" s="349" t="str">
        <f>B5</f>
        <v>jan-mar</v>
      </c>
      <c r="E5" s="343"/>
      <c r="F5" s="131" t="s">
        <v>151</v>
      </c>
      <c r="H5" s="338" t="str">
        <f>B5</f>
        <v>jan-mar</v>
      </c>
      <c r="I5" s="343"/>
      <c r="J5" s="349" t="str">
        <f>B5</f>
        <v>jan-mar</v>
      </c>
      <c r="K5" s="339"/>
      <c r="L5" s="131" t="str">
        <f>F5</f>
        <v>2023/2022</v>
      </c>
      <c r="N5" s="338" t="str">
        <f>B5</f>
        <v>jan-mar</v>
      </c>
      <c r="O5" s="339"/>
      <c r="P5" s="131" t="str">
        <f>L5</f>
        <v>2023/2022</v>
      </c>
    </row>
    <row r="6" spans="1:16" ht="19.5" customHeight="1" thickBot="1" x14ac:dyDescent="0.3">
      <c r="A6" s="356"/>
      <c r="B6" s="99">
        <f>'6'!E6</f>
        <v>2022</v>
      </c>
      <c r="C6" s="134">
        <f>'6'!F6</f>
        <v>2023</v>
      </c>
      <c r="D6" s="99">
        <f>B6</f>
        <v>2022</v>
      </c>
      <c r="E6" s="134">
        <f>C6</f>
        <v>2023</v>
      </c>
      <c r="F6" s="132" t="s">
        <v>1</v>
      </c>
      <c r="H6" s="25">
        <f>B6</f>
        <v>2022</v>
      </c>
      <c r="I6" s="134">
        <f>E6</f>
        <v>2023</v>
      </c>
      <c r="J6" s="99">
        <f>B6</f>
        <v>2022</v>
      </c>
      <c r="K6" s="134">
        <f>C6</f>
        <v>2023</v>
      </c>
      <c r="L6" s="259">
        <v>1000</v>
      </c>
      <c r="N6" s="25">
        <f>B6</f>
        <v>2022</v>
      </c>
      <c r="O6" s="134">
        <f>C6</f>
        <v>2023</v>
      </c>
      <c r="P6" s="132"/>
    </row>
    <row r="7" spans="1:16" ht="20.100000000000001" customHeight="1" x14ac:dyDescent="0.25">
      <c r="A7" s="8" t="s">
        <v>162</v>
      </c>
      <c r="B7" s="39">
        <v>414.65999999999997</v>
      </c>
      <c r="C7" s="147">
        <v>675.37</v>
      </c>
      <c r="D7" s="247">
        <f>B7/$B$33</f>
        <v>8.1971458449884266E-2</v>
      </c>
      <c r="E7" s="246">
        <f t="shared" ref="E7:E32" si="0">C7/$C$33</f>
        <v>0.13503807987075439</v>
      </c>
      <c r="F7" s="52">
        <f>(C7-B7)/B7</f>
        <v>0.62873197318284868</v>
      </c>
      <c r="H7" s="39">
        <v>930.16399999999999</v>
      </c>
      <c r="I7" s="147">
        <v>1287.6190000000001</v>
      </c>
      <c r="J7" s="247">
        <f>H7/$H$33</f>
        <v>0.24642730166232263</v>
      </c>
      <c r="K7" s="246">
        <f>I7/$I$33</f>
        <v>0.32915597381413192</v>
      </c>
      <c r="L7" s="52">
        <f>(I7-H7)/H7</f>
        <v>0.38429244735337009</v>
      </c>
      <c r="N7" s="27">
        <f t="shared" ref="N7:N33" si="1">(H7/B7)*10</f>
        <v>22.43196835961993</v>
      </c>
      <c r="O7" s="151">
        <f t="shared" ref="O7:O19" si="2">(I7/C7)*10</f>
        <v>19.065386380798675</v>
      </c>
      <c r="P7" s="61">
        <f>(O7-N7)/N7</f>
        <v>-0.15007965082910343</v>
      </c>
    </row>
    <row r="8" spans="1:16" ht="20.100000000000001" customHeight="1" x14ac:dyDescent="0.25">
      <c r="A8" s="8" t="s">
        <v>163</v>
      </c>
      <c r="B8" s="19">
        <v>1185.81</v>
      </c>
      <c r="C8" s="140">
        <v>1528.95</v>
      </c>
      <c r="D8" s="247">
        <f t="shared" ref="D8:D32" si="3">B8/$B$33</f>
        <v>0.2344151235818677</v>
      </c>
      <c r="E8" s="215">
        <f t="shared" si="0"/>
        <v>0.3057086814907235</v>
      </c>
      <c r="F8" s="52">
        <f t="shared" ref="F8:F18" si="4">(C8-B8)/B8</f>
        <v>0.28937182179269877</v>
      </c>
      <c r="H8" s="19">
        <v>457.62300000000005</v>
      </c>
      <c r="I8" s="140">
        <v>576.39599999999996</v>
      </c>
      <c r="J8" s="247">
        <f t="shared" ref="J8:J32" si="5">H8/$H$33</f>
        <v>0.12123754635592979</v>
      </c>
      <c r="K8" s="215">
        <f t="shared" ref="K8:K32" si="6">I8/$I$33</f>
        <v>0.14734497291712095</v>
      </c>
      <c r="L8" s="52">
        <f t="shared" ref="L8:L33" si="7">(I8-H8)/H8</f>
        <v>0.25954333589002276</v>
      </c>
      <c r="N8" s="27">
        <f t="shared" si="1"/>
        <v>3.8591595618185042</v>
      </c>
      <c r="O8" s="152">
        <f t="shared" si="2"/>
        <v>3.7698812910821151</v>
      </c>
      <c r="P8" s="52">
        <f t="shared" ref="P8:P70" si="8">(O8-N8)/N8</f>
        <v>-2.3134122677819405E-2</v>
      </c>
    </row>
    <row r="9" spans="1:16" ht="20.100000000000001" customHeight="1" x14ac:dyDescent="0.25">
      <c r="A9" s="8" t="s">
        <v>182</v>
      </c>
      <c r="B9" s="19">
        <v>552.66</v>
      </c>
      <c r="C9" s="140">
        <v>525.41000000000008</v>
      </c>
      <c r="D9" s="247">
        <f t="shared" si="3"/>
        <v>0.10925178755344869</v>
      </c>
      <c r="E9" s="215">
        <f t="shared" si="0"/>
        <v>0.10505405562120478</v>
      </c>
      <c r="F9" s="52">
        <f t="shared" si="4"/>
        <v>-4.9306988021568209E-2</v>
      </c>
      <c r="H9" s="19">
        <v>329.74699999999996</v>
      </c>
      <c r="I9" s="140">
        <v>362.54</v>
      </c>
      <c r="J9" s="247">
        <f t="shared" si="5"/>
        <v>8.7359501594606856E-2</v>
      </c>
      <c r="K9" s="215">
        <f t="shared" si="6"/>
        <v>9.2676643282349341E-2</v>
      </c>
      <c r="L9" s="52">
        <f t="shared" si="7"/>
        <v>9.9448971484198692E-2</v>
      </c>
      <c r="N9" s="27">
        <f t="shared" si="1"/>
        <v>5.9665436253754569</v>
      </c>
      <c r="O9" s="152">
        <f t="shared" si="2"/>
        <v>6.9001351325631397</v>
      </c>
      <c r="P9" s="52">
        <f t="shared" si="8"/>
        <v>0.15647107702643079</v>
      </c>
    </row>
    <row r="10" spans="1:16" ht="20.100000000000001" customHeight="1" x14ac:dyDescent="0.25">
      <c r="A10" s="8" t="s">
        <v>168</v>
      </c>
      <c r="B10" s="19">
        <v>649.37</v>
      </c>
      <c r="C10" s="140">
        <v>633.54999999999995</v>
      </c>
      <c r="D10" s="247">
        <f t="shared" si="3"/>
        <v>0.12836976311580897</v>
      </c>
      <c r="E10" s="215">
        <f t="shared" si="0"/>
        <v>0.12667630410310857</v>
      </c>
      <c r="F10" s="52">
        <f t="shared" si="4"/>
        <v>-2.4362074010194572E-2</v>
      </c>
      <c r="H10" s="19">
        <v>289.09100000000001</v>
      </c>
      <c r="I10" s="140">
        <v>309.05799999999999</v>
      </c>
      <c r="J10" s="247">
        <f t="shared" si="5"/>
        <v>7.6588553271103282E-2</v>
      </c>
      <c r="K10" s="215">
        <f t="shared" si="6"/>
        <v>7.9004959506692563E-2</v>
      </c>
      <c r="L10" s="52">
        <f t="shared" si="7"/>
        <v>6.9068217274145458E-2</v>
      </c>
      <c r="N10" s="27">
        <f t="shared" si="1"/>
        <v>4.4518687343117174</v>
      </c>
      <c r="O10" s="152">
        <f t="shared" si="2"/>
        <v>4.8781943019493337</v>
      </c>
      <c r="P10" s="52">
        <f t="shared" si="8"/>
        <v>9.5763283484037523E-2</v>
      </c>
    </row>
    <row r="11" spans="1:16" ht="20.100000000000001" customHeight="1" x14ac:dyDescent="0.25">
      <c r="A11" s="8" t="s">
        <v>165</v>
      </c>
      <c r="B11" s="19">
        <v>320.2</v>
      </c>
      <c r="C11" s="140">
        <v>273.27999999999997</v>
      </c>
      <c r="D11" s="247">
        <f t="shared" si="3"/>
        <v>6.3298270862038639E-2</v>
      </c>
      <c r="E11" s="215">
        <f t="shared" si="0"/>
        <v>5.4641465370211521E-2</v>
      </c>
      <c r="F11" s="52">
        <f t="shared" si="4"/>
        <v>-0.14653341661461591</v>
      </c>
      <c r="H11" s="19">
        <v>288.548</v>
      </c>
      <c r="I11" s="140">
        <v>290.49600000000004</v>
      </c>
      <c r="J11" s="247">
        <f t="shared" si="5"/>
        <v>7.6444696892225314E-2</v>
      </c>
      <c r="K11" s="215">
        <f t="shared" si="6"/>
        <v>7.4259927640948187E-2</v>
      </c>
      <c r="L11" s="52">
        <f t="shared" si="7"/>
        <v>6.751043153998766E-3</v>
      </c>
      <c r="N11" s="27">
        <f t="shared" si="1"/>
        <v>9.0114928169893815</v>
      </c>
      <c r="O11" s="152">
        <f t="shared" si="2"/>
        <v>10.629976580796255</v>
      </c>
      <c r="P11" s="52">
        <f t="shared" si="8"/>
        <v>0.17960218097888767</v>
      </c>
    </row>
    <row r="12" spans="1:16" ht="20.100000000000001" customHeight="1" x14ac:dyDescent="0.25">
      <c r="A12" s="8" t="s">
        <v>171</v>
      </c>
      <c r="B12" s="19">
        <v>403.89000000000004</v>
      </c>
      <c r="C12" s="140">
        <v>284.66999999999996</v>
      </c>
      <c r="D12" s="247">
        <f t="shared" si="3"/>
        <v>7.9842406678540881E-2</v>
      </c>
      <c r="E12" s="215">
        <f t="shared" si="0"/>
        <v>5.6918859583350821E-2</v>
      </c>
      <c r="F12" s="52">
        <f t="shared" si="4"/>
        <v>-0.2951793805244004</v>
      </c>
      <c r="H12" s="19">
        <v>269.02199999999999</v>
      </c>
      <c r="I12" s="140">
        <v>273.25</v>
      </c>
      <c r="J12" s="247">
        <f t="shared" si="5"/>
        <v>7.1271695687858655E-2</v>
      </c>
      <c r="K12" s="215">
        <f t="shared" si="6"/>
        <v>6.9851306826562473E-2</v>
      </c>
      <c r="L12" s="52">
        <f t="shared" si="7"/>
        <v>1.5716186780263357E-2</v>
      </c>
      <c r="N12" s="27">
        <f t="shared" si="1"/>
        <v>6.6607739731114899</v>
      </c>
      <c r="O12" s="152">
        <f t="shared" si="2"/>
        <v>9.5988337373098691</v>
      </c>
      <c r="P12" s="52">
        <f t="shared" si="8"/>
        <v>0.44109885368560325</v>
      </c>
    </row>
    <row r="13" spans="1:16" ht="20.100000000000001" customHeight="1" x14ac:dyDescent="0.25">
      <c r="A13" s="8" t="s">
        <v>179</v>
      </c>
      <c r="B13" s="19">
        <v>45.31</v>
      </c>
      <c r="C13" s="140">
        <v>73.010000000000005</v>
      </c>
      <c r="D13" s="247">
        <f t="shared" si="3"/>
        <v>8.9570413890036563E-3</v>
      </c>
      <c r="E13" s="215">
        <f t="shared" si="0"/>
        <v>1.4598116900904361E-2</v>
      </c>
      <c r="F13" s="52">
        <f t="shared" si="4"/>
        <v>0.61134407415581549</v>
      </c>
      <c r="H13" s="19">
        <v>99.25200000000001</v>
      </c>
      <c r="I13" s="140">
        <v>164.68299999999999</v>
      </c>
      <c r="J13" s="247">
        <f t="shared" si="5"/>
        <v>2.6294720656345385E-2</v>
      </c>
      <c r="K13" s="215">
        <f t="shared" si="6"/>
        <v>4.2098161983966279E-2</v>
      </c>
      <c r="L13" s="52">
        <f t="shared" si="7"/>
        <v>0.65924112360456188</v>
      </c>
      <c r="N13" s="27">
        <f t="shared" si="1"/>
        <v>21.90509821231516</v>
      </c>
      <c r="O13" s="152">
        <f t="shared" si="2"/>
        <v>22.55622517463361</v>
      </c>
      <c r="P13" s="52">
        <f t="shared" si="8"/>
        <v>2.9724904951687611E-2</v>
      </c>
    </row>
    <row r="14" spans="1:16" ht="20.100000000000001" customHeight="1" x14ac:dyDescent="0.25">
      <c r="A14" s="8" t="s">
        <v>175</v>
      </c>
      <c r="B14" s="19">
        <v>86.600000000000009</v>
      </c>
      <c r="C14" s="140">
        <v>98.600000000000009</v>
      </c>
      <c r="D14" s="247">
        <f t="shared" si="3"/>
        <v>1.711939493020783E-2</v>
      </c>
      <c r="E14" s="215">
        <f t="shared" si="0"/>
        <v>1.9714755874937269E-2</v>
      </c>
      <c r="F14" s="52">
        <f t="shared" si="4"/>
        <v>0.13856812933025403</v>
      </c>
      <c r="H14" s="19">
        <v>75.399000000000001</v>
      </c>
      <c r="I14" s="140">
        <v>71.564999999999998</v>
      </c>
      <c r="J14" s="247">
        <f t="shared" si="5"/>
        <v>1.9975372211822284E-2</v>
      </c>
      <c r="K14" s="215">
        <f t="shared" si="6"/>
        <v>1.8294268153862554E-2</v>
      </c>
      <c r="L14" s="52">
        <f t="shared" si="7"/>
        <v>-5.0849480762344371E-2</v>
      </c>
      <c r="N14" s="27">
        <f t="shared" si="1"/>
        <v>8.7065819861431866</v>
      </c>
      <c r="O14" s="152">
        <f t="shared" si="2"/>
        <v>7.2581135902636902</v>
      </c>
      <c r="P14" s="52">
        <f t="shared" si="8"/>
        <v>-0.1663647569373127</v>
      </c>
    </row>
    <row r="15" spans="1:16" ht="20.100000000000001" customHeight="1" x14ac:dyDescent="0.25">
      <c r="A15" s="8" t="s">
        <v>170</v>
      </c>
      <c r="B15" s="19">
        <v>285.25</v>
      </c>
      <c r="C15" s="140">
        <v>140.20000000000002</v>
      </c>
      <c r="D15" s="247">
        <f t="shared" si="3"/>
        <v>5.6389230991244606E-2</v>
      </c>
      <c r="E15" s="215">
        <f t="shared" si="0"/>
        <v>2.8032543343470641E-2</v>
      </c>
      <c r="F15" s="52">
        <f t="shared" si="4"/>
        <v>-0.5085013146362839</v>
      </c>
      <c r="H15" s="19">
        <v>236.02600000000001</v>
      </c>
      <c r="I15" s="140">
        <v>52.565000000000005</v>
      </c>
      <c r="J15" s="247">
        <f t="shared" si="5"/>
        <v>6.2530102543370158E-2</v>
      </c>
      <c r="K15" s="215">
        <f t="shared" si="6"/>
        <v>1.3437269691997279E-2</v>
      </c>
      <c r="L15" s="52">
        <f t="shared" si="7"/>
        <v>-0.7772914848364163</v>
      </c>
      <c r="N15" s="27">
        <f t="shared" si="1"/>
        <v>8.2743558282208589</v>
      </c>
      <c r="O15" s="152">
        <f t="shared" si="2"/>
        <v>3.7492867332382311</v>
      </c>
      <c r="P15" s="52">
        <f t="shared" si="8"/>
        <v>-0.54687871647352182</v>
      </c>
    </row>
    <row r="16" spans="1:16" ht="20.100000000000001" customHeight="1" x14ac:dyDescent="0.25">
      <c r="A16" s="8" t="s">
        <v>184</v>
      </c>
      <c r="B16" s="19">
        <v>47.41</v>
      </c>
      <c r="C16" s="140">
        <v>53.010000000000005</v>
      </c>
      <c r="D16" s="247">
        <f t="shared" si="3"/>
        <v>9.3721768318839847E-3</v>
      </c>
      <c r="E16" s="215">
        <f t="shared" si="0"/>
        <v>1.0599180617955626E-2</v>
      </c>
      <c r="F16" s="52">
        <f t="shared" si="4"/>
        <v>0.11811854039232249</v>
      </c>
      <c r="H16" s="19">
        <v>48.869</v>
      </c>
      <c r="I16" s="140">
        <v>51.657000000000004</v>
      </c>
      <c r="J16" s="247">
        <f t="shared" si="5"/>
        <v>1.2946809170142088E-2</v>
      </c>
      <c r="K16" s="215">
        <f t="shared" si="6"/>
        <v>1.3205156291819717E-2</v>
      </c>
      <c r="L16" s="52">
        <f t="shared" si="7"/>
        <v>5.7050481900591456E-2</v>
      </c>
      <c r="N16" s="27">
        <f t="shared" si="1"/>
        <v>10.307740982914996</v>
      </c>
      <c r="O16" s="152">
        <f t="shared" si="2"/>
        <v>9.7447651386530847</v>
      </c>
      <c r="P16" s="52">
        <f t="shared" si="8"/>
        <v>-5.4616801605224655E-2</v>
      </c>
    </row>
    <row r="17" spans="1:16" ht="20.100000000000001" customHeight="1" x14ac:dyDescent="0.25">
      <c r="A17" s="8" t="s">
        <v>189</v>
      </c>
      <c r="B17" s="19">
        <v>5.6599999999999993</v>
      </c>
      <c r="C17" s="140">
        <v>119.76</v>
      </c>
      <c r="D17" s="247">
        <f t="shared" si="3"/>
        <v>1.1188888603345991E-3</v>
      </c>
      <c r="E17" s="215">
        <f t="shared" si="0"/>
        <v>2.394563046229703E-2</v>
      </c>
      <c r="F17" s="52">
        <f t="shared" si="4"/>
        <v>20.159010600706718</v>
      </c>
      <c r="H17" s="19">
        <v>2.9820000000000002</v>
      </c>
      <c r="I17" s="140">
        <v>48.813000000000002</v>
      </c>
      <c r="J17" s="247">
        <f t="shared" si="5"/>
        <v>7.9001790389334153E-4</v>
      </c>
      <c r="K17" s="215">
        <f t="shared" si="6"/>
        <v>1.2478140311527882E-2</v>
      </c>
      <c r="L17" s="52">
        <f t="shared" si="7"/>
        <v>15.369215291750503</v>
      </c>
      <c r="N17" s="27">
        <f t="shared" si="1"/>
        <v>5.2685512367491167</v>
      </c>
      <c r="O17" s="152">
        <f t="shared" si="2"/>
        <v>4.0759018036072145</v>
      </c>
      <c r="P17" s="52">
        <f t="shared" si="8"/>
        <v>-0.22637142158226581</v>
      </c>
    </row>
    <row r="18" spans="1:16" ht="20.100000000000001" customHeight="1" x14ac:dyDescent="0.25">
      <c r="A18" s="8" t="s">
        <v>199</v>
      </c>
      <c r="B18" s="19">
        <v>2.25</v>
      </c>
      <c r="C18" s="140">
        <v>93.149999999999991</v>
      </c>
      <c r="D18" s="247">
        <f t="shared" si="3"/>
        <v>4.4478797451463753E-4</v>
      </c>
      <c r="E18" s="215">
        <f t="shared" si="0"/>
        <v>1.8625045737833735E-2</v>
      </c>
      <c r="F18" s="52">
        <f t="shared" si="4"/>
        <v>40.4</v>
      </c>
      <c r="H18" s="19">
        <v>0.91200000000000003</v>
      </c>
      <c r="I18" s="140">
        <v>45.917999999999999</v>
      </c>
      <c r="J18" s="247">
        <f t="shared" si="5"/>
        <v>2.4161513358508634E-4</v>
      </c>
      <c r="K18" s="215">
        <f t="shared" si="6"/>
        <v>1.173808712483841E-2</v>
      </c>
      <c r="L18" s="52">
        <f t="shared" si="7"/>
        <v>49.348684210526315</v>
      </c>
      <c r="N18" s="27">
        <f t="shared" ref="N18" si="9">(H18/B18)*10</f>
        <v>4.0533333333333328</v>
      </c>
      <c r="O18" s="152">
        <f t="shared" ref="O18" si="10">(I18/C18)*10</f>
        <v>4.9294685990338163</v>
      </c>
      <c r="P18" s="52">
        <f t="shared" ref="P18" si="11">(O18-N18)/N18</f>
        <v>0.21615179252479036</v>
      </c>
    </row>
    <row r="19" spans="1:16" ht="20.100000000000001" customHeight="1" x14ac:dyDescent="0.25">
      <c r="A19" s="8" t="s">
        <v>176</v>
      </c>
      <c r="B19" s="19">
        <v>27.74</v>
      </c>
      <c r="C19" s="140">
        <v>74.320000000000007</v>
      </c>
      <c r="D19" s="247">
        <f t="shared" si="3"/>
        <v>5.4837415169049089E-3</v>
      </c>
      <c r="E19" s="215">
        <f t="shared" si="0"/>
        <v>1.4860047227437504E-2</v>
      </c>
      <c r="F19" s="52">
        <f t="shared" ref="F19:F32" si="12">(C19-B19)/B19</f>
        <v>1.6791636625811108</v>
      </c>
      <c r="H19" s="19">
        <v>15.802999999999999</v>
      </c>
      <c r="I19" s="140">
        <v>37.140999999999998</v>
      </c>
      <c r="J19" s="247">
        <f t="shared" si="5"/>
        <v>4.1866710044354376E-3</v>
      </c>
      <c r="K19" s="215">
        <f t="shared" si="6"/>
        <v>9.4944094669546439E-3</v>
      </c>
      <c r="L19" s="52">
        <f t="shared" si="7"/>
        <v>1.3502499525406571</v>
      </c>
      <c r="N19" s="27">
        <f t="shared" si="1"/>
        <v>5.6968276856524867</v>
      </c>
      <c r="O19" s="152">
        <f t="shared" si="2"/>
        <v>4.9974434876210969</v>
      </c>
      <c r="P19" s="52">
        <f t="shared" ref="P19" si="13">(O19-N19)/N19</f>
        <v>-0.12276730781111658</v>
      </c>
    </row>
    <row r="20" spans="1:16" ht="20.100000000000001" customHeight="1" x14ac:dyDescent="0.25">
      <c r="A20" s="8" t="s">
        <v>169</v>
      </c>
      <c r="B20" s="19">
        <v>171.57999999999998</v>
      </c>
      <c r="C20" s="140">
        <v>48.93</v>
      </c>
      <c r="D20" s="247">
        <f t="shared" si="3"/>
        <v>3.391854251876511E-2</v>
      </c>
      <c r="E20" s="215">
        <f t="shared" si="0"/>
        <v>9.7833976162340821E-3</v>
      </c>
      <c r="F20" s="52">
        <f t="shared" si="12"/>
        <v>-0.71482690290243611</v>
      </c>
      <c r="H20" s="19">
        <v>90.665999999999997</v>
      </c>
      <c r="I20" s="140">
        <v>37.134</v>
      </c>
      <c r="J20" s="247">
        <f t="shared" si="5"/>
        <v>2.4020041339501575E-2</v>
      </c>
      <c r="K20" s="215">
        <f t="shared" si="6"/>
        <v>9.4926200464686937E-3</v>
      </c>
      <c r="L20" s="52">
        <f t="shared" si="7"/>
        <v>-0.59043081199126457</v>
      </c>
      <c r="N20" s="27">
        <f t="shared" ref="N20:N32" si="14">(H20/B20)*10</f>
        <v>5.2841823056300274</v>
      </c>
      <c r="O20" s="152">
        <f t="shared" ref="O20:O32" si="15">(I20/C20)*10</f>
        <v>7.5892090741876146</v>
      </c>
      <c r="P20" s="52">
        <f t="shared" ref="P20:P32" si="16">(O20-N20)/N20</f>
        <v>0.4362125746686859</v>
      </c>
    </row>
    <row r="21" spans="1:16" ht="20.100000000000001" customHeight="1" x14ac:dyDescent="0.25">
      <c r="A21" s="8" t="s">
        <v>174</v>
      </c>
      <c r="B21" s="19">
        <v>22.869999999999997</v>
      </c>
      <c r="C21" s="140">
        <v>50.980000000000004</v>
      </c>
      <c r="D21" s="247">
        <f t="shared" si="3"/>
        <v>4.521022656511004E-3</v>
      </c>
      <c r="E21" s="215">
        <f t="shared" si="0"/>
        <v>1.0193288585236328E-2</v>
      </c>
      <c r="F21" s="52">
        <f t="shared" si="12"/>
        <v>1.2291211193703546</v>
      </c>
      <c r="H21" s="19">
        <v>30.202000000000002</v>
      </c>
      <c r="I21" s="140">
        <v>36.495999999999995</v>
      </c>
      <c r="J21" s="247">
        <f t="shared" si="5"/>
        <v>8.0013818690096248E-3</v>
      </c>
      <c r="K21" s="215">
        <f t="shared" si="6"/>
        <v>9.3295271507492158E-3</v>
      </c>
      <c r="L21" s="52">
        <f t="shared" si="7"/>
        <v>0.20839679491424387</v>
      </c>
      <c r="N21" s="27">
        <f t="shared" si="14"/>
        <v>13.205946655006562</v>
      </c>
      <c r="O21" s="152">
        <f t="shared" si="15"/>
        <v>7.1588858375833642</v>
      </c>
      <c r="P21" s="52">
        <f t="shared" si="16"/>
        <v>-0.45790438015518342</v>
      </c>
    </row>
    <row r="22" spans="1:16" ht="20.100000000000001" customHeight="1" x14ac:dyDescent="0.25">
      <c r="A22" s="8" t="s">
        <v>177</v>
      </c>
      <c r="B22" s="19">
        <v>41.96</v>
      </c>
      <c r="C22" s="140">
        <v>46.57</v>
      </c>
      <c r="D22" s="247">
        <f t="shared" si="3"/>
        <v>8.2948015158374189E-3</v>
      </c>
      <c r="E22" s="215">
        <f t="shared" si="0"/>
        <v>9.3115231348461312E-3</v>
      </c>
      <c r="F22" s="52">
        <f t="shared" si="12"/>
        <v>0.10986653956148712</v>
      </c>
      <c r="H22" s="19">
        <v>27.25</v>
      </c>
      <c r="I22" s="140">
        <v>29.789000000000001</v>
      </c>
      <c r="J22" s="247">
        <f t="shared" si="5"/>
        <v>7.2193118313526343E-3</v>
      </c>
      <c r="K22" s="215">
        <f t="shared" si="6"/>
        <v>7.615006693710776E-3</v>
      </c>
      <c r="L22" s="52">
        <f t="shared" si="7"/>
        <v>9.3174311926605552E-2</v>
      </c>
      <c r="N22" s="27">
        <f t="shared" si="14"/>
        <v>6.4942802669208763</v>
      </c>
      <c r="O22" s="152">
        <f t="shared" si="15"/>
        <v>6.3966072578913469</v>
      </c>
      <c r="P22" s="52">
        <f t="shared" si="16"/>
        <v>-1.5039851225244245E-2</v>
      </c>
    </row>
    <row r="23" spans="1:16" ht="20.100000000000001" customHeight="1" x14ac:dyDescent="0.25">
      <c r="A23" s="8" t="s">
        <v>232</v>
      </c>
      <c r="B23" s="19"/>
      <c r="C23" s="140">
        <v>3.69</v>
      </c>
      <c r="D23" s="247">
        <f t="shared" si="3"/>
        <v>0</v>
      </c>
      <c r="E23" s="215">
        <f t="shared" si="0"/>
        <v>7.3780374420404169E-4</v>
      </c>
      <c r="F23" s="52"/>
      <c r="H23" s="19"/>
      <c r="I23" s="140">
        <v>26.108000000000001</v>
      </c>
      <c r="J23" s="247">
        <f t="shared" si="5"/>
        <v>0</v>
      </c>
      <c r="K23" s="215">
        <f t="shared" si="6"/>
        <v>6.6740271495988766E-3</v>
      </c>
      <c r="L23" s="52"/>
      <c r="N23" s="27"/>
      <c r="O23" s="152">
        <f t="shared" si="15"/>
        <v>70.75338753387534</v>
      </c>
      <c r="P23" s="52"/>
    </row>
    <row r="24" spans="1:16" ht="20.100000000000001" customHeight="1" x14ac:dyDescent="0.25">
      <c r="A24" s="8" t="s">
        <v>202</v>
      </c>
      <c r="B24" s="19">
        <v>2.25</v>
      </c>
      <c r="C24" s="140">
        <v>3.36</v>
      </c>
      <c r="D24" s="247">
        <f t="shared" si="3"/>
        <v>4.4478797451463753E-4</v>
      </c>
      <c r="E24" s="215">
        <f t="shared" si="0"/>
        <v>6.7182129553538758E-4</v>
      </c>
      <c r="F24" s="52">
        <f t="shared" si="12"/>
        <v>0.49333333333333329</v>
      </c>
      <c r="H24" s="19">
        <v>23.768999999999998</v>
      </c>
      <c r="I24" s="140">
        <v>22.529</v>
      </c>
      <c r="J24" s="247">
        <f t="shared" si="5"/>
        <v>6.2970944190613122E-3</v>
      </c>
      <c r="K24" s="215">
        <f t="shared" si="6"/>
        <v>5.7591220182822535E-3</v>
      </c>
      <c r="L24" s="52">
        <f t="shared" si="7"/>
        <v>-5.2168791282763201E-2</v>
      </c>
      <c r="N24" s="27">
        <f t="shared" si="14"/>
        <v>105.64</v>
      </c>
      <c r="O24" s="152">
        <f t="shared" si="15"/>
        <v>67.050595238095241</v>
      </c>
      <c r="P24" s="52">
        <f t="shared" si="16"/>
        <v>-0.36529160130542182</v>
      </c>
    </row>
    <row r="25" spans="1:16" ht="20.100000000000001" customHeight="1" x14ac:dyDescent="0.25">
      <c r="A25" s="8" t="s">
        <v>209</v>
      </c>
      <c r="B25" s="19">
        <v>0.66</v>
      </c>
      <c r="C25" s="140">
        <v>28.85</v>
      </c>
      <c r="D25" s="247">
        <f t="shared" si="3"/>
        <v>1.3047113919096036E-4</v>
      </c>
      <c r="E25" s="215">
        <f t="shared" si="0"/>
        <v>5.7684655881535514E-3</v>
      </c>
      <c r="F25" s="52">
        <f t="shared" si="12"/>
        <v>42.712121212121211</v>
      </c>
      <c r="H25" s="19">
        <v>8.0259999999999998</v>
      </c>
      <c r="I25" s="140">
        <v>17.43</v>
      </c>
      <c r="J25" s="247">
        <f t="shared" si="5"/>
        <v>2.1263191470985775E-3</v>
      </c>
      <c r="K25" s="215">
        <f t="shared" si="6"/>
        <v>4.4556570100164087E-3</v>
      </c>
      <c r="L25" s="52">
        <f t="shared" si="7"/>
        <v>1.1716920009967606</v>
      </c>
      <c r="N25" s="27">
        <f t="shared" si="14"/>
        <v>121.60606060606059</v>
      </c>
      <c r="O25" s="152">
        <f t="shared" si="15"/>
        <v>6.0415944540727899</v>
      </c>
      <c r="P25" s="52">
        <f t="shared" si="16"/>
        <v>-0.95031831124236177</v>
      </c>
    </row>
    <row r="26" spans="1:16" ht="20.100000000000001" customHeight="1" x14ac:dyDescent="0.25">
      <c r="A26" s="8" t="s">
        <v>173</v>
      </c>
      <c r="B26" s="19">
        <v>272.40999999999997</v>
      </c>
      <c r="C26" s="140">
        <v>9.2799999999999994</v>
      </c>
      <c r="D26" s="247">
        <f t="shared" si="3"/>
        <v>5.385097428334773E-2</v>
      </c>
      <c r="E26" s="215">
        <f t="shared" si="0"/>
        <v>1.8555064352882133E-3</v>
      </c>
      <c r="F26" s="52">
        <f t="shared" si="12"/>
        <v>-0.96593370287434388</v>
      </c>
      <c r="H26" s="19">
        <v>167.19499999999999</v>
      </c>
      <c r="I26" s="140">
        <v>16.945</v>
      </c>
      <c r="J26" s="247">
        <f t="shared" si="5"/>
        <v>4.4294783179559767E-2</v>
      </c>
      <c r="K26" s="215">
        <f t="shared" si="6"/>
        <v>4.331675733489848E-3</v>
      </c>
      <c r="L26" s="52">
        <f t="shared" si="7"/>
        <v>-0.89865127545680201</v>
      </c>
      <c r="N26" s="27">
        <f t="shared" si="14"/>
        <v>6.1376234352630235</v>
      </c>
      <c r="O26" s="152">
        <f t="shared" si="15"/>
        <v>18.259698275862071</v>
      </c>
      <c r="P26" s="52">
        <f t="shared" si="16"/>
        <v>1.9750437556910112</v>
      </c>
    </row>
    <row r="27" spans="1:16" ht="20.100000000000001" customHeight="1" x14ac:dyDescent="0.25">
      <c r="A27" s="8" t="s">
        <v>172</v>
      </c>
      <c r="B27" s="19">
        <v>15.93</v>
      </c>
      <c r="C27" s="140">
        <v>28.35</v>
      </c>
      <c r="D27" s="247">
        <f t="shared" si="3"/>
        <v>3.1490988595636337E-3</v>
      </c>
      <c r="E27" s="215">
        <f t="shared" si="0"/>
        <v>5.6684921810798332E-3</v>
      </c>
      <c r="F27" s="52">
        <f t="shared" si="12"/>
        <v>0.77966101694915269</v>
      </c>
      <c r="H27" s="19">
        <v>7.7720000000000002</v>
      </c>
      <c r="I27" s="140">
        <v>16.475000000000001</v>
      </c>
      <c r="J27" s="247">
        <f t="shared" si="5"/>
        <v>2.0590272129641348E-3</v>
      </c>
      <c r="K27" s="215">
        <f t="shared" si="6"/>
        <v>4.2115289294331814E-3</v>
      </c>
      <c r="L27" s="52">
        <f t="shared" si="7"/>
        <v>1.1197889861039632</v>
      </c>
      <c r="N27" s="27">
        <f t="shared" si="14"/>
        <v>4.8788449466415571</v>
      </c>
      <c r="O27" s="152">
        <f t="shared" si="15"/>
        <v>5.8112874779541448</v>
      </c>
      <c r="P27" s="52">
        <f t="shared" si="16"/>
        <v>0.19111952552508391</v>
      </c>
    </row>
    <row r="28" spans="1:16" ht="20.100000000000001" customHeight="1" x14ac:dyDescent="0.25">
      <c r="A28" s="8" t="s">
        <v>167</v>
      </c>
      <c r="B28" s="19">
        <v>65.289999999999992</v>
      </c>
      <c r="C28" s="140">
        <v>14.66</v>
      </c>
      <c r="D28" s="247">
        <f t="shared" si="3"/>
        <v>1.2906758602693637E-2</v>
      </c>
      <c r="E28" s="215">
        <f t="shared" si="0"/>
        <v>2.9312202954014234E-3</v>
      </c>
      <c r="F28" s="52">
        <f t="shared" si="12"/>
        <v>-0.77546331750650943</v>
      </c>
      <c r="H28" s="19">
        <v>44.101999999999997</v>
      </c>
      <c r="I28" s="140">
        <v>13.959000000000001</v>
      </c>
      <c r="J28" s="247">
        <f t="shared" si="5"/>
        <v>1.1683893225185829E-2</v>
      </c>
      <c r="K28" s="215">
        <f t="shared" si="6"/>
        <v>3.5683600804830213E-3</v>
      </c>
      <c r="L28" s="52">
        <f t="shared" si="7"/>
        <v>-0.68348374223391217</v>
      </c>
      <c r="N28" s="27">
        <f t="shared" si="14"/>
        <v>6.7547863378771638</v>
      </c>
      <c r="O28" s="152">
        <f t="shared" si="15"/>
        <v>9.5218281036834931</v>
      </c>
      <c r="P28" s="52">
        <f t="shared" si="16"/>
        <v>0.40964164185183266</v>
      </c>
    </row>
    <row r="29" spans="1:16" ht="20.100000000000001" customHeight="1" x14ac:dyDescent="0.25">
      <c r="A29" s="8" t="s">
        <v>230</v>
      </c>
      <c r="B29" s="19"/>
      <c r="C29" s="140">
        <v>13.95</v>
      </c>
      <c r="D29" s="247">
        <f t="shared" si="3"/>
        <v>0</v>
      </c>
      <c r="E29" s="215">
        <f t="shared" si="0"/>
        <v>2.7892580573567428E-3</v>
      </c>
      <c r="F29" s="52"/>
      <c r="H29" s="19"/>
      <c r="I29" s="140">
        <v>13.834999999999999</v>
      </c>
      <c r="J29" s="247">
        <f t="shared" si="5"/>
        <v>0</v>
      </c>
      <c r="K29" s="215">
        <f t="shared" si="6"/>
        <v>3.5366617747319001E-3</v>
      </c>
      <c r="L29" s="52"/>
      <c r="N29" s="27"/>
      <c r="O29" s="152">
        <f t="shared" si="15"/>
        <v>9.9175627240143367</v>
      </c>
      <c r="P29" s="52"/>
    </row>
    <row r="30" spans="1:16" ht="20.100000000000001" customHeight="1" x14ac:dyDescent="0.25">
      <c r="A30" s="8" t="s">
        <v>203</v>
      </c>
      <c r="B30" s="19">
        <v>16.73</v>
      </c>
      <c r="C30" s="140">
        <v>9.8800000000000008</v>
      </c>
      <c r="D30" s="247">
        <f t="shared" si="3"/>
        <v>3.3072456949466162E-3</v>
      </c>
      <c r="E30" s="215">
        <f t="shared" si="0"/>
        <v>1.9754745237766757E-3</v>
      </c>
      <c r="F30" s="52">
        <f t="shared" si="12"/>
        <v>-0.40944411237298262</v>
      </c>
      <c r="H30" s="19">
        <v>38.073</v>
      </c>
      <c r="I30" s="140">
        <v>12.492999999999999</v>
      </c>
      <c r="J30" s="247">
        <f t="shared" si="5"/>
        <v>1.0086637040553719E-2</v>
      </c>
      <c r="K30" s="215">
        <f t="shared" si="6"/>
        <v>3.1936043044254155E-3</v>
      </c>
      <c r="L30" s="52">
        <f t="shared" si="7"/>
        <v>-0.67186720247944742</v>
      </c>
      <c r="N30" s="27">
        <f t="shared" si="14"/>
        <v>22.757322175732217</v>
      </c>
      <c r="O30" s="152">
        <f t="shared" si="15"/>
        <v>12.64473684210526</v>
      </c>
      <c r="P30" s="52">
        <f t="shared" si="16"/>
        <v>-0.44436622444141249</v>
      </c>
    </row>
    <row r="31" spans="1:16" ht="20.100000000000001" customHeight="1" x14ac:dyDescent="0.25">
      <c r="A31" s="8" t="s">
        <v>185</v>
      </c>
      <c r="B31" s="19">
        <v>0.15</v>
      </c>
      <c r="C31" s="140">
        <v>15.27</v>
      </c>
      <c r="D31" s="247">
        <f t="shared" si="3"/>
        <v>2.965253163430917E-5</v>
      </c>
      <c r="E31" s="215">
        <f t="shared" si="0"/>
        <v>3.0531878520313597E-3</v>
      </c>
      <c r="F31" s="52">
        <f t="shared" si="12"/>
        <v>100.8</v>
      </c>
      <c r="H31" s="19">
        <v>0.14100000000000001</v>
      </c>
      <c r="I31" s="140">
        <v>11.523999999999999</v>
      </c>
      <c r="J31" s="247">
        <f t="shared" si="5"/>
        <v>3.7354971310852165E-5</v>
      </c>
      <c r="K31" s="215">
        <f t="shared" si="6"/>
        <v>2.9458973828702865E-3</v>
      </c>
      <c r="L31" s="52">
        <f t="shared" si="7"/>
        <v>80.730496453900699</v>
      </c>
      <c r="N31" s="27">
        <f t="shared" si="14"/>
        <v>9.4000000000000021</v>
      </c>
      <c r="O31" s="152">
        <f t="shared" si="15"/>
        <v>7.5468238375900452</v>
      </c>
      <c r="P31" s="52">
        <f t="shared" si="16"/>
        <v>-0.19714640025637836</v>
      </c>
    </row>
    <row r="32" spans="1:16" ht="20.100000000000001" customHeight="1" thickBot="1" x14ac:dyDescent="0.3">
      <c r="A32" s="8" t="s">
        <v>17</v>
      </c>
      <c r="B32" s="19">
        <f>B33-SUM(B7:B31)</f>
        <v>421.95000000000164</v>
      </c>
      <c r="C32" s="140">
        <f>C33-SUM(C7:C31)</f>
        <v>154.27999999999975</v>
      </c>
      <c r="D32" s="247">
        <f t="shared" si="3"/>
        <v>8.3412571487312015E-2</v>
      </c>
      <c r="E32" s="215">
        <f t="shared" si="0"/>
        <v>3.0847794486666497E-2</v>
      </c>
      <c r="F32" s="52">
        <f t="shared" si="12"/>
        <v>-0.63436426116838696</v>
      </c>
      <c r="H32" s="19">
        <f>H33-SUM(H7:H31)</f>
        <v>293.96400000000222</v>
      </c>
      <c r="I32" s="140">
        <f>I33-SUM(I7:I31)</f>
        <v>85.462999999998829</v>
      </c>
      <c r="J32" s="247">
        <f t="shared" si="5"/>
        <v>7.7879551676761902E-2</v>
      </c>
      <c r="K32" s="215">
        <f t="shared" si="6"/>
        <v>2.1847034712967707E-2</v>
      </c>
      <c r="L32" s="52">
        <f t="shared" si="7"/>
        <v>-0.70927392469826855</v>
      </c>
      <c r="N32" s="27">
        <f t="shared" si="14"/>
        <v>6.9667970138642277</v>
      </c>
      <c r="O32" s="152">
        <f t="shared" si="15"/>
        <v>5.5394736842104599</v>
      </c>
      <c r="P32" s="52">
        <f t="shared" si="16"/>
        <v>-0.20487511360146313</v>
      </c>
    </row>
    <row r="33" spans="1:16" ht="26.25" customHeight="1" thickBot="1" x14ac:dyDescent="0.3">
      <c r="A33" s="12" t="s">
        <v>18</v>
      </c>
      <c r="B33" s="17">
        <v>5058.5899999999992</v>
      </c>
      <c r="C33" s="145">
        <v>5001.33</v>
      </c>
      <c r="D33" s="243">
        <f>SUM(D7:D32)</f>
        <v>1.0000000000000004</v>
      </c>
      <c r="E33" s="244">
        <f>SUM(E7:E32)</f>
        <v>1</v>
      </c>
      <c r="F33" s="57">
        <f>(C33-B33)/B33</f>
        <v>-1.1319359742536818E-2</v>
      </c>
      <c r="G33" s="1"/>
      <c r="H33" s="17">
        <v>3774.5980000000013</v>
      </c>
      <c r="I33" s="145">
        <v>3911.8809999999999</v>
      </c>
      <c r="J33" s="243">
        <f>SUM(J7:J32)</f>
        <v>1.0000000000000004</v>
      </c>
      <c r="K33" s="244">
        <f>SUM(K7:K32)</f>
        <v>0.99999999999999967</v>
      </c>
      <c r="L33" s="57">
        <f t="shared" si="7"/>
        <v>3.6370230684167823E-2</v>
      </c>
      <c r="N33" s="29">
        <f t="shared" si="1"/>
        <v>7.4617591067866771</v>
      </c>
      <c r="O33" s="146">
        <f>(I33/C33)*10</f>
        <v>7.8216814327388917</v>
      </c>
      <c r="P33" s="57">
        <f t="shared" si="8"/>
        <v>4.823558638134743E-2</v>
      </c>
    </row>
    <row r="35" spans="1:16" ht="15.75" thickBot="1" x14ac:dyDescent="0.3"/>
    <row r="36" spans="1:16" x14ac:dyDescent="0.25">
      <c r="A36" s="354" t="s">
        <v>2</v>
      </c>
      <c r="B36" s="348" t="s">
        <v>1</v>
      </c>
      <c r="C36" s="341"/>
      <c r="D36" s="348" t="s">
        <v>104</v>
      </c>
      <c r="E36" s="341"/>
      <c r="F36" s="130" t="s">
        <v>0</v>
      </c>
      <c r="H36" s="357" t="s">
        <v>19</v>
      </c>
      <c r="I36" s="358"/>
      <c r="J36" s="348" t="s">
        <v>104</v>
      </c>
      <c r="K36" s="346"/>
      <c r="L36" s="130" t="s">
        <v>0</v>
      </c>
      <c r="N36" s="340" t="s">
        <v>22</v>
      </c>
      <c r="O36" s="341"/>
      <c r="P36" s="130" t="s">
        <v>0</v>
      </c>
    </row>
    <row r="37" spans="1:16" x14ac:dyDescent="0.25">
      <c r="A37" s="355"/>
      <c r="B37" s="349" t="str">
        <f>B5</f>
        <v>jan-mar</v>
      </c>
      <c r="C37" s="343"/>
      <c r="D37" s="349" t="str">
        <f>B5</f>
        <v>jan-mar</v>
      </c>
      <c r="E37" s="343"/>
      <c r="F37" s="131" t="str">
        <f>F5</f>
        <v>2023/2022</v>
      </c>
      <c r="H37" s="338" t="str">
        <f>B5</f>
        <v>jan-mar</v>
      </c>
      <c r="I37" s="343"/>
      <c r="J37" s="349" t="str">
        <f>B5</f>
        <v>jan-mar</v>
      </c>
      <c r="K37" s="339"/>
      <c r="L37" s="131" t="str">
        <f>L5</f>
        <v>2023/2022</v>
      </c>
      <c r="N37" s="338" t="str">
        <f>B5</f>
        <v>jan-mar</v>
      </c>
      <c r="O37" s="339"/>
      <c r="P37" s="131" t="str">
        <f>P5</f>
        <v>2023/2022</v>
      </c>
    </row>
    <row r="38" spans="1:16" ht="19.5" customHeight="1" thickBot="1" x14ac:dyDescent="0.3">
      <c r="A38" s="356"/>
      <c r="B38" s="99">
        <f>B6</f>
        <v>2022</v>
      </c>
      <c r="C38" s="134">
        <f>C6</f>
        <v>2023</v>
      </c>
      <c r="D38" s="99">
        <f>B6</f>
        <v>2022</v>
      </c>
      <c r="E38" s="134">
        <f>C6</f>
        <v>2023</v>
      </c>
      <c r="F38" s="132" t="s">
        <v>1</v>
      </c>
      <c r="H38" s="25">
        <f>B6</f>
        <v>2022</v>
      </c>
      <c r="I38" s="134">
        <f>C6</f>
        <v>2023</v>
      </c>
      <c r="J38" s="99">
        <f>B6</f>
        <v>2022</v>
      </c>
      <c r="K38" s="134">
        <f>C6</f>
        <v>2023</v>
      </c>
      <c r="L38" s="259">
        <v>1000</v>
      </c>
      <c r="N38" s="25">
        <f>B6</f>
        <v>2022</v>
      </c>
      <c r="O38" s="134">
        <f>C6</f>
        <v>2023</v>
      </c>
      <c r="P38" s="132"/>
    </row>
    <row r="39" spans="1:16" ht="20.100000000000001" customHeight="1" x14ac:dyDescent="0.25">
      <c r="A39" s="38" t="s">
        <v>163</v>
      </c>
      <c r="B39" s="39">
        <v>1185.81</v>
      </c>
      <c r="C39" s="147">
        <v>1528.95</v>
      </c>
      <c r="D39" s="247">
        <f t="shared" ref="D39:D55" si="17">B39/$B$62</f>
        <v>0.39844962803169287</v>
      </c>
      <c r="E39" s="246">
        <f t="shared" ref="E39:E55" si="18">C39/$C$62</f>
        <v>0.51013122378777309</v>
      </c>
      <c r="F39" s="52">
        <f>(C39-B39)/B39</f>
        <v>0.28937182179269877</v>
      </c>
      <c r="H39" s="39">
        <v>457.62300000000005</v>
      </c>
      <c r="I39" s="147">
        <v>576.39599999999996</v>
      </c>
      <c r="J39" s="247">
        <f t="shared" ref="J39:J61" si="19">H39/$H$62</f>
        <v>0.30011981891407474</v>
      </c>
      <c r="K39" s="246">
        <f t="shared" ref="K39:K61" si="20">I39/$I$62</f>
        <v>0.37742283371606267</v>
      </c>
      <c r="L39" s="52">
        <f>(I39-H39)/H39</f>
        <v>0.25954333589002276</v>
      </c>
      <c r="N39" s="27">
        <f t="shared" ref="N39:N62" si="21">(H39/B39)*10</f>
        <v>3.8591595618185042</v>
      </c>
      <c r="O39" s="151">
        <f t="shared" ref="O39:O62" si="22">(I39/C39)*10</f>
        <v>3.7698812910821151</v>
      </c>
      <c r="P39" s="61">
        <f t="shared" si="8"/>
        <v>-2.3134122677819405E-2</v>
      </c>
    </row>
    <row r="40" spans="1:16" ht="20.100000000000001" customHeight="1" x14ac:dyDescent="0.25">
      <c r="A40" s="38" t="s">
        <v>168</v>
      </c>
      <c r="B40" s="19">
        <v>649.37</v>
      </c>
      <c r="C40" s="140">
        <v>633.54999999999995</v>
      </c>
      <c r="D40" s="247">
        <f t="shared" si="17"/>
        <v>0.21819788579531327</v>
      </c>
      <c r="E40" s="215">
        <f t="shared" si="18"/>
        <v>0.21138273771591198</v>
      </c>
      <c r="F40" s="52">
        <f t="shared" ref="F40:F62" si="23">(C40-B40)/B40</f>
        <v>-2.4362074010194572E-2</v>
      </c>
      <c r="H40" s="19">
        <v>289.09100000000001</v>
      </c>
      <c r="I40" s="140">
        <v>309.05799999999999</v>
      </c>
      <c r="J40" s="247">
        <f t="shared" si="19"/>
        <v>0.18959260913391324</v>
      </c>
      <c r="K40" s="215">
        <f t="shared" si="20"/>
        <v>0.20237049900176077</v>
      </c>
      <c r="L40" s="52">
        <f t="shared" ref="L40:L62" si="24">(I40-H40)/H40</f>
        <v>6.9068217274145458E-2</v>
      </c>
      <c r="N40" s="27">
        <f t="shared" si="21"/>
        <v>4.4518687343117174</v>
      </c>
      <c r="O40" s="152">
        <f t="shared" si="22"/>
        <v>4.8781943019493337</v>
      </c>
      <c r="P40" s="52">
        <f t="shared" si="8"/>
        <v>9.5763283484037523E-2</v>
      </c>
    </row>
    <row r="41" spans="1:16" ht="20.100000000000001" customHeight="1" x14ac:dyDescent="0.25">
      <c r="A41" s="38" t="s">
        <v>171</v>
      </c>
      <c r="B41" s="19">
        <v>403.89000000000004</v>
      </c>
      <c r="C41" s="140">
        <v>284.66999999999996</v>
      </c>
      <c r="D41" s="247">
        <f t="shared" si="17"/>
        <v>0.13571298965746659</v>
      </c>
      <c r="E41" s="215">
        <f t="shared" si="18"/>
        <v>9.497959742023307E-2</v>
      </c>
      <c r="F41" s="52">
        <f t="shared" si="23"/>
        <v>-0.2951793805244004</v>
      </c>
      <c r="H41" s="19">
        <v>269.02199999999999</v>
      </c>
      <c r="I41" s="140">
        <v>273.25</v>
      </c>
      <c r="J41" s="247">
        <f t="shared" si="19"/>
        <v>0.17643089163766287</v>
      </c>
      <c r="K41" s="215">
        <f t="shared" si="20"/>
        <v>0.17892349931802812</v>
      </c>
      <c r="L41" s="52">
        <f t="shared" si="24"/>
        <v>1.5716186780263357E-2</v>
      </c>
      <c r="N41" s="27">
        <f t="shared" si="21"/>
        <v>6.6607739731114899</v>
      </c>
      <c r="O41" s="152">
        <f t="shared" si="22"/>
        <v>9.5988337373098691</v>
      </c>
      <c r="P41" s="52">
        <f t="shared" si="8"/>
        <v>0.44109885368560325</v>
      </c>
    </row>
    <row r="42" spans="1:16" ht="20.100000000000001" customHeight="1" x14ac:dyDescent="0.25">
      <c r="A42" s="38" t="s">
        <v>175</v>
      </c>
      <c r="B42" s="19">
        <v>86.600000000000009</v>
      </c>
      <c r="C42" s="140">
        <v>98.600000000000009</v>
      </c>
      <c r="D42" s="247">
        <f t="shared" si="17"/>
        <v>2.9098875694710459E-2</v>
      </c>
      <c r="E42" s="215">
        <f t="shared" si="18"/>
        <v>3.2897700163821209E-2</v>
      </c>
      <c r="F42" s="52">
        <f t="shared" si="23"/>
        <v>0.13856812933025403</v>
      </c>
      <c r="H42" s="19">
        <v>75.399000000000001</v>
      </c>
      <c r="I42" s="140">
        <v>71.564999999999998</v>
      </c>
      <c r="J42" s="247">
        <f t="shared" si="19"/>
        <v>4.9448419826587209E-2</v>
      </c>
      <c r="K42" s="215">
        <f t="shared" si="20"/>
        <v>4.686060467957797E-2</v>
      </c>
      <c r="L42" s="52">
        <f t="shared" si="24"/>
        <v>-5.0849480762344371E-2</v>
      </c>
      <c r="N42" s="27">
        <f t="shared" si="21"/>
        <v>8.7065819861431866</v>
      </c>
      <c r="O42" s="152">
        <f t="shared" si="22"/>
        <v>7.2581135902636902</v>
      </c>
      <c r="P42" s="52">
        <f t="shared" si="8"/>
        <v>-0.1663647569373127</v>
      </c>
    </row>
    <row r="43" spans="1:16" ht="20.100000000000001" customHeight="1" x14ac:dyDescent="0.25">
      <c r="A43" s="38" t="s">
        <v>184</v>
      </c>
      <c r="B43" s="19">
        <v>47.41</v>
      </c>
      <c r="C43" s="140">
        <v>53.010000000000005</v>
      </c>
      <c r="D43" s="247">
        <f t="shared" si="17"/>
        <v>1.5930458391295872E-2</v>
      </c>
      <c r="E43" s="215">
        <f t="shared" si="18"/>
        <v>1.7686684438987445E-2</v>
      </c>
      <c r="F43" s="52">
        <f t="shared" si="23"/>
        <v>0.11811854039232249</v>
      </c>
      <c r="H43" s="19">
        <v>48.869</v>
      </c>
      <c r="I43" s="140">
        <v>51.657000000000004</v>
      </c>
      <c r="J43" s="247">
        <f t="shared" si="19"/>
        <v>3.204942808930477E-2</v>
      </c>
      <c r="K43" s="215">
        <f t="shared" si="20"/>
        <v>3.3824890043079155E-2</v>
      </c>
      <c r="L43" s="52">
        <f t="shared" si="24"/>
        <v>5.7050481900591456E-2</v>
      </c>
      <c r="N43" s="27">
        <f t="shared" si="21"/>
        <v>10.307740982914996</v>
      </c>
      <c r="O43" s="152">
        <f t="shared" si="22"/>
        <v>9.7447651386530847</v>
      </c>
      <c r="P43" s="52">
        <f t="shared" si="8"/>
        <v>-5.4616801605224655E-2</v>
      </c>
    </row>
    <row r="44" spans="1:16" ht="20.100000000000001" customHeight="1" x14ac:dyDescent="0.25">
      <c r="A44" s="38" t="s">
        <v>189</v>
      </c>
      <c r="B44" s="19">
        <v>5.6599999999999993</v>
      </c>
      <c r="C44" s="140">
        <v>119.76</v>
      </c>
      <c r="D44" s="247">
        <f t="shared" si="17"/>
        <v>1.9018433768136394E-3</v>
      </c>
      <c r="E44" s="215">
        <f t="shared" si="18"/>
        <v>3.9957693424130095E-2</v>
      </c>
      <c r="F44" s="52">
        <f t="shared" si="23"/>
        <v>20.159010600706718</v>
      </c>
      <c r="H44" s="19">
        <v>2.9820000000000002</v>
      </c>
      <c r="I44" s="140">
        <v>48.813000000000002</v>
      </c>
      <c r="J44" s="247">
        <f t="shared" si="19"/>
        <v>1.9556650343225119E-3</v>
      </c>
      <c r="K44" s="215">
        <f t="shared" si="20"/>
        <v>3.1962645095007888E-2</v>
      </c>
      <c r="L44" s="52">
        <f t="shared" si="24"/>
        <v>15.369215291750503</v>
      </c>
      <c r="N44" s="27">
        <f t="shared" si="21"/>
        <v>5.2685512367491167</v>
      </c>
      <c r="O44" s="152">
        <f t="shared" si="22"/>
        <v>4.0759018036072145</v>
      </c>
      <c r="P44" s="52">
        <f t="shared" si="8"/>
        <v>-0.22637142158226581</v>
      </c>
    </row>
    <row r="45" spans="1:16" ht="20.100000000000001" customHeight="1" x14ac:dyDescent="0.25">
      <c r="A45" s="38" t="s">
        <v>176</v>
      </c>
      <c r="B45" s="19">
        <v>27.74</v>
      </c>
      <c r="C45" s="140">
        <v>74.320000000000007</v>
      </c>
      <c r="D45" s="247">
        <f t="shared" si="17"/>
        <v>9.3210486347721482E-3</v>
      </c>
      <c r="E45" s="215">
        <f t="shared" si="18"/>
        <v>2.4796724910498905E-2</v>
      </c>
      <c r="F45" s="52">
        <f t="shared" si="23"/>
        <v>1.6791636625811108</v>
      </c>
      <c r="H45" s="19">
        <v>15.802999999999999</v>
      </c>
      <c r="I45" s="140">
        <v>37.140999999999998</v>
      </c>
      <c r="J45" s="247">
        <f t="shared" si="19"/>
        <v>1.0363975364654141E-2</v>
      </c>
      <c r="K45" s="215">
        <f t="shared" si="20"/>
        <v>2.4319845153415853E-2</v>
      </c>
      <c r="L45" s="52">
        <f t="shared" si="24"/>
        <v>1.3502499525406571</v>
      </c>
      <c r="N45" s="27">
        <f t="shared" si="21"/>
        <v>5.6968276856524867</v>
      </c>
      <c r="O45" s="152">
        <f t="shared" si="22"/>
        <v>4.9974434876210969</v>
      </c>
      <c r="P45" s="52">
        <f t="shared" si="8"/>
        <v>-0.12276730781111658</v>
      </c>
    </row>
    <row r="46" spans="1:16" ht="20.100000000000001" customHeight="1" x14ac:dyDescent="0.25">
      <c r="A46" s="38" t="s">
        <v>169</v>
      </c>
      <c r="B46" s="19">
        <v>171.57999999999998</v>
      </c>
      <c r="C46" s="140">
        <v>48.93</v>
      </c>
      <c r="D46" s="247">
        <f t="shared" si="17"/>
        <v>5.7653407525385905E-2</v>
      </c>
      <c r="E46" s="215">
        <f t="shared" si="18"/>
        <v>1.6325400294277603E-2</v>
      </c>
      <c r="F46" s="52">
        <f t="shared" si="23"/>
        <v>-0.71482690290243611</v>
      </c>
      <c r="H46" s="19">
        <v>90.665999999999997</v>
      </c>
      <c r="I46" s="140">
        <v>37.134</v>
      </c>
      <c r="J46" s="247">
        <f t="shared" si="19"/>
        <v>5.94608739107595E-2</v>
      </c>
      <c r="K46" s="215">
        <f t="shared" si="20"/>
        <v>2.4315261568803863E-2</v>
      </c>
      <c r="L46" s="52">
        <f t="shared" si="24"/>
        <v>-0.59043081199126457</v>
      </c>
      <c r="N46" s="27">
        <f t="shared" si="21"/>
        <v>5.2841823056300274</v>
      </c>
      <c r="O46" s="152">
        <f t="shared" si="22"/>
        <v>7.5892090741876146</v>
      </c>
      <c r="P46" s="52">
        <f t="shared" si="8"/>
        <v>0.4362125746686859</v>
      </c>
    </row>
    <row r="47" spans="1:16" ht="20.100000000000001" customHeight="1" x14ac:dyDescent="0.25">
      <c r="A47" s="38" t="s">
        <v>174</v>
      </c>
      <c r="B47" s="19">
        <v>22.869999999999997</v>
      </c>
      <c r="C47" s="140">
        <v>50.980000000000004</v>
      </c>
      <c r="D47" s="247">
        <f t="shared" si="17"/>
        <v>7.6846568953582916E-3</v>
      </c>
      <c r="E47" s="215">
        <f t="shared" si="18"/>
        <v>1.7009378847379363E-2</v>
      </c>
      <c r="F47" s="52">
        <f t="shared" si="23"/>
        <v>1.2291211193703546</v>
      </c>
      <c r="H47" s="19">
        <v>30.202000000000002</v>
      </c>
      <c r="I47" s="140">
        <v>36.495999999999995</v>
      </c>
      <c r="J47" s="247">
        <f t="shared" si="19"/>
        <v>1.9807174837896881E-2</v>
      </c>
      <c r="K47" s="215">
        <f t="shared" si="20"/>
        <v>2.389750057131108E-2</v>
      </c>
      <c r="L47" s="52">
        <f t="shared" si="24"/>
        <v>0.20839679491424387</v>
      </c>
      <c r="N47" s="27">
        <f t="shared" si="21"/>
        <v>13.205946655006562</v>
      </c>
      <c r="O47" s="152">
        <f t="shared" si="22"/>
        <v>7.1588858375833642</v>
      </c>
      <c r="P47" s="52">
        <f t="shared" si="8"/>
        <v>-0.45790438015518342</v>
      </c>
    </row>
    <row r="48" spans="1:16" ht="20.100000000000001" customHeight="1" x14ac:dyDescent="0.25">
      <c r="A48" s="38" t="s">
        <v>173</v>
      </c>
      <c r="B48" s="19">
        <v>272.40999999999997</v>
      </c>
      <c r="C48" s="140">
        <v>9.2799999999999994</v>
      </c>
      <c r="D48" s="247">
        <f t="shared" si="17"/>
        <v>9.1533772840601324E-2</v>
      </c>
      <c r="E48" s="215">
        <f t="shared" si="18"/>
        <v>3.0962541330655249E-3</v>
      </c>
      <c r="F48" s="52">
        <f t="shared" ref="F48:F54" si="25">(C48-B48)/B48</f>
        <v>-0.96593370287434388</v>
      </c>
      <c r="H48" s="19">
        <v>167.19499999999999</v>
      </c>
      <c r="I48" s="140">
        <v>16.945</v>
      </c>
      <c r="J48" s="247">
        <f t="shared" si="19"/>
        <v>0.1096503740488103</v>
      </c>
      <c r="K48" s="215">
        <f t="shared" si="20"/>
        <v>1.1095548750023738E-2</v>
      </c>
      <c r="L48" s="52">
        <f t="shared" ref="L48:L55" si="26">(I48-H48)/H48</f>
        <v>-0.89865127545680201</v>
      </c>
      <c r="N48" s="27">
        <f t="shared" ref="N48:N51" si="27">(H48/B48)*10</f>
        <v>6.1376234352630235</v>
      </c>
      <c r="O48" s="152">
        <f t="shared" ref="O48:O51" si="28">(I48/C48)*10</f>
        <v>18.259698275862071</v>
      </c>
      <c r="P48" s="52">
        <f t="shared" ref="P48:P51" si="29">(O48-N48)/N48</f>
        <v>1.9750437556910112</v>
      </c>
    </row>
    <row r="49" spans="1:16" ht="20.100000000000001" customHeight="1" x14ac:dyDescent="0.25">
      <c r="A49" s="38" t="s">
        <v>172</v>
      </c>
      <c r="B49" s="19">
        <v>15.93</v>
      </c>
      <c r="C49" s="140">
        <v>28.35</v>
      </c>
      <c r="D49" s="247">
        <f t="shared" si="17"/>
        <v>5.3527146630108265E-3</v>
      </c>
      <c r="E49" s="215">
        <f t="shared" si="18"/>
        <v>9.4589229172853066E-3</v>
      </c>
      <c r="F49" s="52">
        <f t="shared" si="25"/>
        <v>0.77966101694915269</v>
      </c>
      <c r="H49" s="19">
        <v>7.7720000000000002</v>
      </c>
      <c r="I49" s="140">
        <v>16.475000000000001</v>
      </c>
      <c r="J49" s="247">
        <f t="shared" si="19"/>
        <v>5.0970585669867742E-3</v>
      </c>
      <c r="K49" s="215">
        <f t="shared" si="20"/>
        <v>1.0787793783218712E-2</v>
      </c>
      <c r="L49" s="52">
        <f t="shared" si="26"/>
        <v>1.1197889861039632</v>
      </c>
      <c r="N49" s="27">
        <f t="shared" si="27"/>
        <v>4.8788449466415571</v>
      </c>
      <c r="O49" s="152">
        <f t="shared" si="28"/>
        <v>5.8112874779541448</v>
      </c>
      <c r="P49" s="52">
        <f t="shared" si="29"/>
        <v>0.19111952552508391</v>
      </c>
    </row>
    <row r="50" spans="1:16" ht="20.100000000000001" customHeight="1" x14ac:dyDescent="0.25">
      <c r="A50" s="38" t="s">
        <v>185</v>
      </c>
      <c r="B50" s="19">
        <v>0.15</v>
      </c>
      <c r="C50" s="140">
        <v>15.27</v>
      </c>
      <c r="D50" s="247">
        <f t="shared" si="17"/>
        <v>5.0402209632870304E-5</v>
      </c>
      <c r="E50" s="215">
        <f t="shared" si="18"/>
        <v>5.0948061004213972E-3</v>
      </c>
      <c r="F50" s="52">
        <f t="shared" si="25"/>
        <v>100.8</v>
      </c>
      <c r="H50" s="19">
        <v>0.14100000000000001</v>
      </c>
      <c r="I50" s="140">
        <v>11.523999999999999</v>
      </c>
      <c r="J50" s="247">
        <f t="shared" si="19"/>
        <v>9.2471083111829027E-5</v>
      </c>
      <c r="K50" s="215">
        <f t="shared" si="20"/>
        <v>7.5458898669385393E-3</v>
      </c>
      <c r="L50" s="52">
        <f t="shared" si="26"/>
        <v>80.730496453900699</v>
      </c>
      <c r="N50" s="27">
        <f t="shared" si="27"/>
        <v>9.4000000000000021</v>
      </c>
      <c r="O50" s="152">
        <f t="shared" si="28"/>
        <v>7.5468238375900452</v>
      </c>
      <c r="P50" s="52">
        <f t="shared" si="29"/>
        <v>-0.19714640025637836</v>
      </c>
    </row>
    <row r="51" spans="1:16" ht="20.100000000000001" customHeight="1" x14ac:dyDescent="0.25">
      <c r="A51" s="38" t="s">
        <v>178</v>
      </c>
      <c r="B51" s="19">
        <v>10.61</v>
      </c>
      <c r="C51" s="140">
        <v>15.58</v>
      </c>
      <c r="D51" s="247">
        <f t="shared" si="17"/>
        <v>3.5651162946983596E-3</v>
      </c>
      <c r="E51" s="215">
        <f t="shared" si="18"/>
        <v>5.1982370035733704E-3</v>
      </c>
      <c r="F51" s="52">
        <f t="shared" si="25"/>
        <v>0.46842601319509902</v>
      </c>
      <c r="H51" s="19">
        <v>7.5289999999999999</v>
      </c>
      <c r="I51" s="140">
        <v>10.74</v>
      </c>
      <c r="J51" s="247">
        <f t="shared" si="19"/>
        <v>4.9376935088578777E-3</v>
      </c>
      <c r="K51" s="215">
        <f t="shared" si="20"/>
        <v>7.0325283903956886E-3</v>
      </c>
      <c r="L51" s="52">
        <f t="shared" si="26"/>
        <v>0.42648426085801572</v>
      </c>
      <c r="N51" s="27">
        <f t="shared" si="27"/>
        <v>7.0961357210179079</v>
      </c>
      <c r="O51" s="152">
        <f t="shared" si="28"/>
        <v>6.8934531450577659</v>
      </c>
      <c r="P51" s="52">
        <f t="shared" si="29"/>
        <v>-2.8562387182057471E-2</v>
      </c>
    </row>
    <row r="52" spans="1:16" ht="20.100000000000001" customHeight="1" x14ac:dyDescent="0.25">
      <c r="A52" s="38" t="s">
        <v>187</v>
      </c>
      <c r="B52" s="19">
        <v>6.32</v>
      </c>
      <c r="C52" s="140">
        <v>15.46</v>
      </c>
      <c r="D52" s="247">
        <f t="shared" si="17"/>
        <v>2.1236130991982688E-3</v>
      </c>
      <c r="E52" s="215">
        <f t="shared" si="18"/>
        <v>5.1581992346113169E-3</v>
      </c>
      <c r="F52" s="52">
        <f t="shared" si="25"/>
        <v>1.4462025316455696</v>
      </c>
      <c r="H52" s="19">
        <v>5.4509999999999996</v>
      </c>
      <c r="I52" s="140">
        <v>9.713000000000001</v>
      </c>
      <c r="J52" s="247">
        <f t="shared" si="19"/>
        <v>3.5748927237062409E-3</v>
      </c>
      <c r="K52" s="215">
        <f t="shared" si="20"/>
        <v>6.3600510480366227E-3</v>
      </c>
      <c r="L52" s="52">
        <f t="shared" si="26"/>
        <v>0.78187488534213934</v>
      </c>
      <c r="N52" s="27">
        <f t="shared" si="21"/>
        <v>8.625</v>
      </c>
      <c r="O52" s="152">
        <f t="shared" si="22"/>
        <v>6.282664941785252</v>
      </c>
      <c r="P52" s="52">
        <f t="shared" si="8"/>
        <v>-0.27157507921330409</v>
      </c>
    </row>
    <row r="53" spans="1:16" ht="20.100000000000001" customHeight="1" x14ac:dyDescent="0.25">
      <c r="A53" s="38" t="s">
        <v>191</v>
      </c>
      <c r="B53" s="19">
        <v>6.3999999999999995</v>
      </c>
      <c r="C53" s="140">
        <v>9.02</v>
      </c>
      <c r="D53" s="247">
        <f t="shared" si="17"/>
        <v>2.1504942776691327E-3</v>
      </c>
      <c r="E53" s="215">
        <f t="shared" si="18"/>
        <v>3.0095056336477406E-3</v>
      </c>
      <c r="F53" s="52">
        <f t="shared" si="25"/>
        <v>0.40937500000000004</v>
      </c>
      <c r="H53" s="19">
        <v>2.4550000000000001</v>
      </c>
      <c r="I53" s="140">
        <v>7.1950000000000003</v>
      </c>
      <c r="J53" s="247">
        <f t="shared" si="19"/>
        <v>1.6100461634009947E-3</v>
      </c>
      <c r="K53" s="215">
        <f t="shared" si="20"/>
        <v>4.7112701833237408E-3</v>
      </c>
      <c r="L53" s="52">
        <f t="shared" si="26"/>
        <v>1.9307535641547862</v>
      </c>
      <c r="N53" s="27">
        <f t="shared" ref="N53:N54" si="30">(H53/B53)*10</f>
        <v>3.8359375000000009</v>
      </c>
      <c r="O53" s="152">
        <f t="shared" ref="O53:O54" si="31">(I53/C53)*10</f>
        <v>7.9767184035476726</v>
      </c>
      <c r="P53" s="52">
        <f t="shared" ref="P53:P54" si="32">(O53-N53)/N53</f>
        <v>1.0794703781142605</v>
      </c>
    </row>
    <row r="54" spans="1:16" ht="20.100000000000001" customHeight="1" x14ac:dyDescent="0.25">
      <c r="A54" s="38" t="s">
        <v>195</v>
      </c>
      <c r="B54" s="19">
        <v>0.02</v>
      </c>
      <c r="C54" s="140">
        <v>4.4000000000000004</v>
      </c>
      <c r="D54" s="247">
        <f t="shared" si="17"/>
        <v>6.7202946177160411E-6</v>
      </c>
      <c r="E54" s="215">
        <f t="shared" si="18"/>
        <v>1.4680515286086542E-3</v>
      </c>
      <c r="F54" s="52">
        <f t="shared" si="25"/>
        <v>219.00000000000003</v>
      </c>
      <c r="H54" s="19">
        <v>0.27500000000000002</v>
      </c>
      <c r="I54" s="140">
        <v>5.3629999999999995</v>
      </c>
      <c r="J54" s="247">
        <f t="shared" si="19"/>
        <v>1.8035140323229067E-4</v>
      </c>
      <c r="K54" s="215">
        <f t="shared" si="20"/>
        <v>3.5116806105858541E-3</v>
      </c>
      <c r="L54" s="52">
        <f t="shared" si="26"/>
        <v>18.501818181818177</v>
      </c>
      <c r="N54" s="27">
        <f t="shared" si="30"/>
        <v>137.5</v>
      </c>
      <c r="O54" s="152">
        <f t="shared" si="31"/>
        <v>12.188636363636363</v>
      </c>
      <c r="P54" s="52">
        <f t="shared" si="32"/>
        <v>-0.91135537190082649</v>
      </c>
    </row>
    <row r="55" spans="1:16" ht="20.100000000000001" customHeight="1" x14ac:dyDescent="0.25">
      <c r="A55" s="38" t="s">
        <v>188</v>
      </c>
      <c r="B55" s="19">
        <v>45.54</v>
      </c>
      <c r="C55" s="140">
        <v>2.8699999999999997</v>
      </c>
      <c r="D55" s="247">
        <f t="shared" si="17"/>
        <v>1.5302110844539425E-2</v>
      </c>
      <c r="E55" s="215">
        <f t="shared" si="18"/>
        <v>9.5756997434246296E-4</v>
      </c>
      <c r="F55" s="52">
        <f t="shared" si="23"/>
        <v>-0.93697848045674137</v>
      </c>
      <c r="H55" s="19">
        <v>29.876000000000001</v>
      </c>
      <c r="I55" s="140">
        <v>2.6619999999999999</v>
      </c>
      <c r="J55" s="247">
        <f t="shared" si="19"/>
        <v>1.9593376447156058E-2</v>
      </c>
      <c r="K55" s="215">
        <f t="shared" si="20"/>
        <v>1.7430717481595273E-3</v>
      </c>
      <c r="L55" s="52">
        <f t="shared" si="26"/>
        <v>-0.9108983799705449</v>
      </c>
      <c r="N55" s="27">
        <f t="shared" ref="N55" si="33">(H55/B55)*10</f>
        <v>6.5603864734299524</v>
      </c>
      <c r="O55" s="152">
        <f t="shared" ref="O55" si="34">(I55/C55)*10</f>
        <v>9.2752613240418125</v>
      </c>
      <c r="P55" s="52">
        <f t="shared" ref="P55" si="35">(O55-N55)/N55</f>
        <v>0.41382849342905376</v>
      </c>
    </row>
    <row r="56" spans="1:16" ht="20.100000000000001" customHeight="1" x14ac:dyDescent="0.25">
      <c r="A56" s="38" t="s">
        <v>190</v>
      </c>
      <c r="B56" s="19">
        <v>6.9</v>
      </c>
      <c r="C56" s="140">
        <v>0.48999999999999994</v>
      </c>
      <c r="D56" s="247">
        <f t="shared" ref="D56:D57" si="36">B56/$B$62</f>
        <v>2.3185016431120343E-3</v>
      </c>
      <c r="E56" s="215">
        <f t="shared" ref="E56:E57" si="37">C56/$C$62</f>
        <v>1.6348755659505463E-4</v>
      </c>
      <c r="F56" s="52">
        <f t="shared" ref="F56:F57" si="38">(C56-B56)/B56</f>
        <v>-0.92898550724637674</v>
      </c>
      <c r="H56" s="19">
        <v>17.077999999999999</v>
      </c>
      <c r="I56" s="140">
        <v>1.5230000000000001</v>
      </c>
      <c r="J56" s="247">
        <f t="shared" si="19"/>
        <v>1.120015005236749E-2</v>
      </c>
      <c r="K56" s="215">
        <f t="shared" si="20"/>
        <v>9.9725705200862515E-4</v>
      </c>
      <c r="L56" s="52">
        <f t="shared" ref="L56" si="39">(I56-H56)/H56</f>
        <v>-0.91082093922004925</v>
      </c>
      <c r="N56" s="27">
        <f t="shared" ref="N56" si="40">(H56/B56)*10</f>
        <v>24.750724637681159</v>
      </c>
      <c r="O56" s="152">
        <f t="shared" ref="O56" si="41">(I56/C56)*10</f>
        <v>31.081632653061231</v>
      </c>
      <c r="P56" s="52">
        <f t="shared" ref="P56" si="42">(O56-N56)/N56</f>
        <v>0.25578677424828722</v>
      </c>
    </row>
    <row r="57" spans="1:16" ht="20.100000000000001" customHeight="1" x14ac:dyDescent="0.25">
      <c r="A57" s="38" t="s">
        <v>192</v>
      </c>
      <c r="B57" s="19">
        <v>0.15000000000000002</v>
      </c>
      <c r="C57" s="140">
        <v>0.77</v>
      </c>
      <c r="D57" s="247">
        <f t="shared" si="36"/>
        <v>5.040220963287031E-5</v>
      </c>
      <c r="E57" s="215">
        <f t="shared" si="37"/>
        <v>2.5690901750651446E-4</v>
      </c>
      <c r="F57" s="52">
        <f t="shared" si="38"/>
        <v>4.1333333333333329</v>
      </c>
      <c r="H57" s="19">
        <v>0.157</v>
      </c>
      <c r="I57" s="140">
        <v>1.385</v>
      </c>
      <c r="J57" s="247">
        <f t="shared" si="19"/>
        <v>1.0296425566352594E-4</v>
      </c>
      <c r="K57" s="215">
        <f t="shared" si="20"/>
        <v>9.0689495537225591E-4</v>
      </c>
      <c r="L57" s="52">
        <f t="shared" si="24"/>
        <v>7.8216560509554141</v>
      </c>
      <c r="N57" s="27">
        <f t="shared" ref="N57" si="43">(H57/B57)*10</f>
        <v>10.466666666666665</v>
      </c>
      <c r="O57" s="152">
        <f t="shared" ref="O57" si="44">(I57/C57)*10</f>
        <v>17.987012987012989</v>
      </c>
      <c r="P57" s="52">
        <f t="shared" ref="P57" si="45">(O57-N57)/N57</f>
        <v>0.71850442551079541</v>
      </c>
    </row>
    <row r="58" spans="1:16" ht="20.100000000000001" customHeight="1" x14ac:dyDescent="0.25">
      <c r="A58" s="38" t="s">
        <v>193</v>
      </c>
      <c r="B58" s="19">
        <v>0.54</v>
      </c>
      <c r="C58" s="140">
        <v>1.08</v>
      </c>
      <c r="D58" s="247">
        <f>B58/$B$62</f>
        <v>1.814479546783331E-4</v>
      </c>
      <c r="E58" s="215">
        <f>C58/$C$62</f>
        <v>3.6033992065848786E-4</v>
      </c>
      <c r="F58" s="52">
        <f t="shared" si="23"/>
        <v>1</v>
      </c>
      <c r="H58" s="19">
        <v>0.438</v>
      </c>
      <c r="I58" s="140">
        <v>1.0349999999999999</v>
      </c>
      <c r="J58" s="247">
        <f t="shared" si="19"/>
        <v>2.872505986027029E-4</v>
      </c>
      <c r="K58" s="215">
        <f t="shared" si="20"/>
        <v>6.7771572477276878E-4</v>
      </c>
      <c r="L58" s="52">
        <f t="shared" ref="L58:L59" si="46">(I58-H58)/H58</f>
        <v>1.3630136986301369</v>
      </c>
      <c r="N58" s="27">
        <f t="shared" ref="N58" si="47">(H58/B58)*10</f>
        <v>8.1111111111111107</v>
      </c>
      <c r="O58" s="152">
        <f t="shared" ref="O58" si="48">(I58/C58)*10</f>
        <v>9.5833333333333321</v>
      </c>
      <c r="P58" s="52">
        <f t="shared" ref="P58" si="49">(O58-N58)/N58</f>
        <v>0.18150684931506841</v>
      </c>
    </row>
    <row r="59" spans="1:16" ht="20.100000000000001" customHeight="1" x14ac:dyDescent="0.25">
      <c r="A59" s="38" t="s">
        <v>196</v>
      </c>
      <c r="B59" s="19">
        <v>1.98</v>
      </c>
      <c r="C59" s="140">
        <v>0.92</v>
      </c>
      <c r="D59" s="247">
        <f>B59/$B$62</f>
        <v>6.6530916715388806E-4</v>
      </c>
      <c r="E59" s="215">
        <f>C59/$C$62</f>
        <v>3.0695622870908226E-4</v>
      </c>
      <c r="F59" s="52">
        <f t="shared" si="23"/>
        <v>-0.53535353535353536</v>
      </c>
      <c r="H59" s="19">
        <v>1.389</v>
      </c>
      <c r="I59" s="140">
        <v>0.76700000000000002</v>
      </c>
      <c r="J59" s="247">
        <f t="shared" si="19"/>
        <v>9.1093854214418808E-4</v>
      </c>
      <c r="K59" s="215">
        <f t="shared" si="20"/>
        <v>5.0222991391373308E-4</v>
      </c>
      <c r="L59" s="52">
        <f t="shared" si="46"/>
        <v>-0.44780417566594671</v>
      </c>
      <c r="N59" s="27">
        <f t="shared" ref="N59:N60" si="50">(H59/B59)*10</f>
        <v>7.0151515151515156</v>
      </c>
      <c r="O59" s="152">
        <f t="shared" ref="O59:O60" si="51">(I59/C59)*10</f>
        <v>8.3369565217391308</v>
      </c>
      <c r="P59" s="52">
        <f t="shared" ref="P59:P60" si="52">(O59-N59)/N59</f>
        <v>0.18842144802328856</v>
      </c>
    </row>
    <row r="60" spans="1:16" ht="20.100000000000001" customHeight="1" x14ac:dyDescent="0.25">
      <c r="A60" s="38" t="s">
        <v>194</v>
      </c>
      <c r="B60" s="19">
        <v>1.44</v>
      </c>
      <c r="C60" s="140">
        <v>0.9</v>
      </c>
      <c r="D60" s="247">
        <f>B60/$B$62</f>
        <v>4.8386121247555493E-4</v>
      </c>
      <c r="E60" s="215">
        <f>C60/$C$62</f>
        <v>3.0028326721540652E-4</v>
      </c>
      <c r="F60" s="52">
        <f t="shared" si="23"/>
        <v>-0.37499999999999994</v>
      </c>
      <c r="H60" s="19">
        <v>1.145</v>
      </c>
      <c r="I60" s="140">
        <v>0.33300000000000002</v>
      </c>
      <c r="J60" s="247">
        <f t="shared" si="19"/>
        <v>7.5091766073081016E-4</v>
      </c>
      <c r="K60" s="215">
        <f t="shared" si="20"/>
        <v>2.1804766797036912E-4</v>
      </c>
      <c r="L60" s="52">
        <f t="shared" ref="L60" si="53">(I60-H60)/H60</f>
        <v>-0.70917030567685591</v>
      </c>
      <c r="N60" s="27">
        <f t="shared" si="50"/>
        <v>7.9513888888888893</v>
      </c>
      <c r="O60" s="152">
        <f t="shared" si="51"/>
        <v>3.7</v>
      </c>
      <c r="P60" s="52">
        <f t="shared" si="52"/>
        <v>-0.53467248908296938</v>
      </c>
    </row>
    <row r="61" spans="1:16" ht="20.100000000000001" customHeight="1" thickBot="1" x14ac:dyDescent="0.3">
      <c r="A61" s="8" t="s">
        <v>17</v>
      </c>
      <c r="B61" s="19">
        <f>B62-SUM(B39:B60)</f>
        <v>6.7400000000006912</v>
      </c>
      <c r="C61" s="140">
        <f>C62-SUM(C39:C60)</f>
        <v>9.9999999997635314E-3</v>
      </c>
      <c r="D61" s="247">
        <f>B61/$B$62</f>
        <v>2.2647392861705382E-3</v>
      </c>
      <c r="E61" s="215">
        <f>C61/$C$62</f>
        <v>3.3364807467589529E-6</v>
      </c>
      <c r="F61" s="52">
        <f t="shared" si="23"/>
        <v>-0.99851632047481265</v>
      </c>
      <c r="H61" s="19">
        <f>H62-SUM(H39:H60)</f>
        <v>4.2429999999999382</v>
      </c>
      <c r="I61" s="140">
        <f>I62-SUM(I39:I60)</f>
        <v>1.8999999999778083E-2</v>
      </c>
      <c r="J61" s="247">
        <f t="shared" si="19"/>
        <v>2.7826581960530838E-3</v>
      </c>
      <c r="K61" s="215">
        <f t="shared" si="20"/>
        <v>1.2441158232398272E-5</v>
      </c>
      <c r="L61" s="52">
        <f t="shared" ref="L61" si="54">(I61-H61)/H61</f>
        <v>-0.99552203629512648</v>
      </c>
      <c r="N61" s="27">
        <f t="shared" ref="N61" si="55">(H61/B61)*10</f>
        <v>6.295252225518551</v>
      </c>
      <c r="O61" s="152">
        <f t="shared" ref="O61" si="56">(I61/C61)*10</f>
        <v>19.000000000227374</v>
      </c>
      <c r="P61" s="52">
        <f t="shared" ref="P61" si="57">(O61-N61)/N61</f>
        <v>2.0181475371564339</v>
      </c>
    </row>
    <row r="62" spans="1:16" ht="26.25" customHeight="1" thickBot="1" x14ac:dyDescent="0.3">
      <c r="A62" s="12" t="s">
        <v>18</v>
      </c>
      <c r="B62" s="17">
        <v>2976.06</v>
      </c>
      <c r="C62" s="145">
        <v>2997.17</v>
      </c>
      <c r="D62" s="253">
        <f>SUM(D39:D61)</f>
        <v>1</v>
      </c>
      <c r="E62" s="254">
        <f>SUM(E39:E61)</f>
        <v>1.0000000000000002</v>
      </c>
      <c r="F62" s="57">
        <f t="shared" si="23"/>
        <v>7.093270968999324E-3</v>
      </c>
      <c r="G62" s="1"/>
      <c r="H62" s="17">
        <v>1524.8009999999999</v>
      </c>
      <c r="I62" s="145">
        <v>1527.1889999999999</v>
      </c>
      <c r="J62" s="253">
        <f>SUM(J39:J61)</f>
        <v>0.99999999999999989</v>
      </c>
      <c r="K62" s="254">
        <f>SUM(K39:K61)</f>
        <v>0.99999999999999989</v>
      </c>
      <c r="L62" s="57">
        <f t="shared" si="24"/>
        <v>1.5661060033407114E-3</v>
      </c>
      <c r="M62" s="1"/>
      <c r="N62" s="29">
        <f t="shared" si="21"/>
        <v>5.1235559766940186</v>
      </c>
      <c r="O62" s="146">
        <f t="shared" si="22"/>
        <v>5.0954366952825492</v>
      </c>
      <c r="P62" s="57">
        <f t="shared" si="8"/>
        <v>-5.4882354246500236E-3</v>
      </c>
    </row>
    <row r="64" spans="1:16" ht="15.75" thickBot="1" x14ac:dyDescent="0.3"/>
    <row r="65" spans="1:16" x14ac:dyDescent="0.25">
      <c r="A65" s="354" t="s">
        <v>15</v>
      </c>
      <c r="B65" s="348" t="s">
        <v>1</v>
      </c>
      <c r="C65" s="341"/>
      <c r="D65" s="348" t="s">
        <v>104</v>
      </c>
      <c r="E65" s="341"/>
      <c r="F65" s="130" t="s">
        <v>0</v>
      </c>
      <c r="H65" s="357" t="s">
        <v>19</v>
      </c>
      <c r="I65" s="358"/>
      <c r="J65" s="348" t="s">
        <v>104</v>
      </c>
      <c r="K65" s="346"/>
      <c r="L65" s="130" t="s">
        <v>0</v>
      </c>
      <c r="N65" s="340" t="s">
        <v>22</v>
      </c>
      <c r="O65" s="341"/>
      <c r="P65" s="130" t="s">
        <v>0</v>
      </c>
    </row>
    <row r="66" spans="1:16" x14ac:dyDescent="0.25">
      <c r="A66" s="355"/>
      <c r="B66" s="349" t="str">
        <f>B5</f>
        <v>jan-mar</v>
      </c>
      <c r="C66" s="343"/>
      <c r="D66" s="349" t="str">
        <f>B5</f>
        <v>jan-mar</v>
      </c>
      <c r="E66" s="343"/>
      <c r="F66" s="131" t="str">
        <f>F37</f>
        <v>2023/2022</v>
      </c>
      <c r="H66" s="338" t="str">
        <f>B5</f>
        <v>jan-mar</v>
      </c>
      <c r="I66" s="343"/>
      <c r="J66" s="349" t="str">
        <f>B5</f>
        <v>jan-mar</v>
      </c>
      <c r="K66" s="339"/>
      <c r="L66" s="131" t="str">
        <f>L37</f>
        <v>2023/2022</v>
      </c>
      <c r="N66" s="338" t="str">
        <f>B5</f>
        <v>jan-mar</v>
      </c>
      <c r="O66" s="339"/>
      <c r="P66" s="131" t="str">
        <f>P37</f>
        <v>2023/2022</v>
      </c>
    </row>
    <row r="67" spans="1:16" ht="19.5" customHeight="1" thickBot="1" x14ac:dyDescent="0.3">
      <c r="A67" s="356"/>
      <c r="B67" s="99">
        <f>B6</f>
        <v>2022</v>
      </c>
      <c r="C67" s="134">
        <f>C6</f>
        <v>2023</v>
      </c>
      <c r="D67" s="99">
        <f>B6</f>
        <v>2022</v>
      </c>
      <c r="E67" s="134">
        <f>C6</f>
        <v>2023</v>
      </c>
      <c r="F67" s="132" t="s">
        <v>1</v>
      </c>
      <c r="H67" s="25">
        <f>B6</f>
        <v>2022</v>
      </c>
      <c r="I67" s="134">
        <f>C6</f>
        <v>2023</v>
      </c>
      <c r="J67" s="99">
        <f>B6</f>
        <v>2022</v>
      </c>
      <c r="K67" s="134">
        <f>C6</f>
        <v>2023</v>
      </c>
      <c r="L67" s="259">
        <v>1000</v>
      </c>
      <c r="N67" s="25">
        <f>B6</f>
        <v>2022</v>
      </c>
      <c r="O67" s="134">
        <f>C6</f>
        <v>2023</v>
      </c>
      <c r="P67" s="132" t="s">
        <v>23</v>
      </c>
    </row>
    <row r="68" spans="1:16" ht="20.100000000000001" customHeight="1" x14ac:dyDescent="0.25">
      <c r="A68" s="38" t="s">
        <v>162</v>
      </c>
      <c r="B68" s="39">
        <v>414.65999999999997</v>
      </c>
      <c r="C68" s="147">
        <v>675.37</v>
      </c>
      <c r="D68" s="247">
        <f t="shared" ref="D68:D78" si="58">B68/$B$95</f>
        <v>0.19911357819575229</v>
      </c>
      <c r="E68" s="246">
        <f t="shared" ref="E68:E78" si="59">C68/$C$95</f>
        <v>0.33698407312789402</v>
      </c>
      <c r="F68" s="61">
        <f t="shared" ref="F68:F70" si="60">(C68-B68)/B68</f>
        <v>0.62873197318284868</v>
      </c>
      <c r="H68" s="19">
        <v>930.16399999999999</v>
      </c>
      <c r="I68" s="147">
        <v>1287.6190000000001</v>
      </c>
      <c r="J68" s="245">
        <f t="shared" ref="J68:J78" si="61">H68/$H$95</f>
        <v>0.41344352401572249</v>
      </c>
      <c r="K68" s="246">
        <f t="shared" ref="K68:K78" si="62">I68/$I$95</f>
        <v>0.53995190993218412</v>
      </c>
      <c r="L68" s="61">
        <f t="shared" ref="L68:L70" si="63">(I68-H68)/H68</f>
        <v>0.38429244735337009</v>
      </c>
      <c r="N68" s="41">
        <f t="shared" ref="N68:N72" si="64">(H68/B68)*10</f>
        <v>22.43196835961993</v>
      </c>
      <c r="O68" s="149">
        <f t="shared" ref="O68:O72" si="65">(I68/C68)*10</f>
        <v>19.065386380798675</v>
      </c>
      <c r="P68" s="61">
        <f t="shared" si="8"/>
        <v>-0.15007965082910343</v>
      </c>
    </row>
    <row r="69" spans="1:16" ht="20.100000000000001" customHeight="1" x14ac:dyDescent="0.25">
      <c r="A69" s="38" t="s">
        <v>182</v>
      </c>
      <c r="B69" s="19">
        <v>552.66</v>
      </c>
      <c r="C69" s="140">
        <v>525.41000000000008</v>
      </c>
      <c r="D69" s="247">
        <f t="shared" si="58"/>
        <v>0.26537913019260229</v>
      </c>
      <c r="E69" s="215">
        <f t="shared" si="59"/>
        <v>0.26215970780775993</v>
      </c>
      <c r="F69" s="52">
        <f t="shared" si="60"/>
        <v>-4.9306988021568209E-2</v>
      </c>
      <c r="H69" s="19">
        <v>329.74699999999996</v>
      </c>
      <c r="I69" s="140">
        <v>362.54</v>
      </c>
      <c r="J69" s="214">
        <f t="shared" si="61"/>
        <v>0.14656744586289344</v>
      </c>
      <c r="K69" s="215">
        <f t="shared" si="62"/>
        <v>0.15202801871268909</v>
      </c>
      <c r="L69" s="52">
        <f t="shared" si="63"/>
        <v>9.9448971484198692E-2</v>
      </c>
      <c r="N69" s="40">
        <f t="shared" si="64"/>
        <v>5.9665436253754569</v>
      </c>
      <c r="O69" s="143">
        <f t="shared" si="65"/>
        <v>6.9001351325631397</v>
      </c>
      <c r="P69" s="52">
        <f t="shared" si="8"/>
        <v>0.15647107702643079</v>
      </c>
    </row>
    <row r="70" spans="1:16" ht="20.100000000000001" customHeight="1" x14ac:dyDescent="0.25">
      <c r="A70" s="38" t="s">
        <v>165</v>
      </c>
      <c r="B70" s="19">
        <v>320.2</v>
      </c>
      <c r="C70" s="140">
        <v>273.27999999999997</v>
      </c>
      <c r="D70" s="247">
        <f t="shared" si="58"/>
        <v>0.15375528803906788</v>
      </c>
      <c r="E70" s="215">
        <f t="shared" si="59"/>
        <v>0.13635637873223694</v>
      </c>
      <c r="F70" s="52">
        <f t="shared" si="60"/>
        <v>-0.14653341661461591</v>
      </c>
      <c r="H70" s="19">
        <v>288.548</v>
      </c>
      <c r="I70" s="140">
        <v>290.49600000000004</v>
      </c>
      <c r="J70" s="214">
        <f t="shared" si="61"/>
        <v>0.12825512701812658</v>
      </c>
      <c r="K70" s="215">
        <f t="shared" si="62"/>
        <v>0.1218169893638256</v>
      </c>
      <c r="L70" s="52">
        <f t="shared" si="63"/>
        <v>6.751043153998766E-3</v>
      </c>
      <c r="N70" s="40">
        <f t="shared" si="64"/>
        <v>9.0114928169893815</v>
      </c>
      <c r="O70" s="143">
        <f t="shared" si="65"/>
        <v>10.629976580796255</v>
      </c>
      <c r="P70" s="52">
        <f t="shared" si="8"/>
        <v>0.17960218097888767</v>
      </c>
    </row>
    <row r="71" spans="1:16" ht="20.100000000000001" customHeight="1" x14ac:dyDescent="0.25">
      <c r="A71" s="38" t="s">
        <v>179</v>
      </c>
      <c r="B71" s="19">
        <v>45.31</v>
      </c>
      <c r="C71" s="140">
        <v>73.010000000000005</v>
      </c>
      <c r="D71" s="247">
        <f t="shared" si="58"/>
        <v>2.1757189572299083E-2</v>
      </c>
      <c r="E71" s="215">
        <f t="shared" si="59"/>
        <v>3.6429227207408599E-2</v>
      </c>
      <c r="F71" s="52">
        <f t="shared" ref="F71" si="66">(C71-B71)/B71</f>
        <v>0.61134407415581549</v>
      </c>
      <c r="H71" s="19">
        <v>99.25200000000001</v>
      </c>
      <c r="I71" s="140">
        <v>164.68299999999999</v>
      </c>
      <c r="J71" s="214">
        <f t="shared" si="61"/>
        <v>4.4115980241772948E-2</v>
      </c>
      <c r="K71" s="215">
        <f t="shared" si="62"/>
        <v>6.9058394123853298E-2</v>
      </c>
      <c r="L71" s="52">
        <f t="shared" ref="L71" si="67">(I71-H71)/H71</f>
        <v>0.65924112360456188</v>
      </c>
      <c r="N71" s="40">
        <f t="shared" si="64"/>
        <v>21.90509821231516</v>
      </c>
      <c r="O71" s="143">
        <f t="shared" si="65"/>
        <v>22.55622517463361</v>
      </c>
      <c r="P71" s="52">
        <f t="shared" ref="P71" si="68">(O71-N71)/N71</f>
        <v>2.9724904951687611E-2</v>
      </c>
    </row>
    <row r="72" spans="1:16" ht="20.100000000000001" customHeight="1" x14ac:dyDescent="0.25">
      <c r="A72" s="38" t="s">
        <v>170</v>
      </c>
      <c r="B72" s="19">
        <v>285.25</v>
      </c>
      <c r="C72" s="140">
        <v>140.20000000000002</v>
      </c>
      <c r="D72" s="247">
        <f t="shared" si="58"/>
        <v>0.13697281671812653</v>
      </c>
      <c r="E72" s="215">
        <f t="shared" si="59"/>
        <v>6.9954494651125673E-2</v>
      </c>
      <c r="F72" s="52">
        <f t="shared" ref="F72:F94" si="69">(C72-B72)/B72</f>
        <v>-0.5085013146362839</v>
      </c>
      <c r="H72" s="19">
        <v>236.02600000000001</v>
      </c>
      <c r="I72" s="140">
        <v>52.565000000000005</v>
      </c>
      <c r="J72" s="214">
        <f t="shared" si="61"/>
        <v>0.10490990964962621</v>
      </c>
      <c r="K72" s="215">
        <f t="shared" si="62"/>
        <v>2.2042678886833183E-2</v>
      </c>
      <c r="L72" s="52">
        <f t="shared" ref="L72:L94" si="70">(I72-H72)/H72</f>
        <v>-0.7772914848364163</v>
      </c>
      <c r="N72" s="40">
        <f t="shared" si="64"/>
        <v>8.2743558282208589</v>
      </c>
      <c r="O72" s="143">
        <f t="shared" si="65"/>
        <v>3.7492867332382311</v>
      </c>
      <c r="P72" s="52">
        <f t="shared" ref="P72" si="71">(O72-N72)/N72</f>
        <v>-0.54687871647352182</v>
      </c>
    </row>
    <row r="73" spans="1:16" ht="20.100000000000001" customHeight="1" x14ac:dyDescent="0.25">
      <c r="A73" s="38" t="s">
        <v>199</v>
      </c>
      <c r="B73" s="19">
        <v>2.25</v>
      </c>
      <c r="C73" s="140">
        <v>93.149999999999991</v>
      </c>
      <c r="D73" s="247">
        <f t="shared" si="58"/>
        <v>1.0804166086442934E-3</v>
      </c>
      <c r="E73" s="215">
        <f t="shared" si="59"/>
        <v>4.6478325083825642E-2</v>
      </c>
      <c r="F73" s="52">
        <f t="shared" si="69"/>
        <v>40.4</v>
      </c>
      <c r="H73" s="19">
        <v>0.91200000000000003</v>
      </c>
      <c r="I73" s="140">
        <v>45.917999999999999</v>
      </c>
      <c r="J73" s="214">
        <f t="shared" si="61"/>
        <v>4.0536990670713867E-4</v>
      </c>
      <c r="K73" s="215">
        <f t="shared" si="62"/>
        <v>1.9255316829175421E-2</v>
      </c>
      <c r="L73" s="52">
        <f t="shared" si="70"/>
        <v>49.348684210526315</v>
      </c>
      <c r="N73" s="40">
        <f t="shared" ref="N73:N94" si="72">(H73/B73)*10</f>
        <v>4.0533333333333328</v>
      </c>
      <c r="O73" s="143">
        <f t="shared" ref="O73:O94" si="73">(I73/C73)*10</f>
        <v>4.9294685990338163</v>
      </c>
      <c r="P73" s="52">
        <f t="shared" ref="P73:P94" si="74">(O73-N73)/N73</f>
        <v>0.21615179252479036</v>
      </c>
    </row>
    <row r="74" spans="1:16" ht="20.100000000000001" customHeight="1" x14ac:dyDescent="0.25">
      <c r="A74" s="38" t="s">
        <v>177</v>
      </c>
      <c r="B74" s="19">
        <v>41.96</v>
      </c>
      <c r="C74" s="140">
        <v>46.57</v>
      </c>
      <c r="D74" s="247">
        <f t="shared" si="58"/>
        <v>2.014856928831758E-2</v>
      </c>
      <c r="E74" s="215">
        <f t="shared" si="59"/>
        <v>2.3236667731119275E-2</v>
      </c>
      <c r="F74" s="52">
        <f t="shared" si="69"/>
        <v>0.10986653956148712</v>
      </c>
      <c r="H74" s="19">
        <v>27.25</v>
      </c>
      <c r="I74" s="140">
        <v>29.789000000000001</v>
      </c>
      <c r="J74" s="214">
        <f t="shared" si="61"/>
        <v>1.2112203901063079E-2</v>
      </c>
      <c r="K74" s="215">
        <f t="shared" si="62"/>
        <v>1.2491759942164437E-2</v>
      </c>
      <c r="L74" s="52">
        <f t="shared" si="70"/>
        <v>9.3174311926605552E-2</v>
      </c>
      <c r="N74" s="40">
        <f t="shared" si="72"/>
        <v>6.4942802669208763</v>
      </c>
      <c r="O74" s="143">
        <f t="shared" si="73"/>
        <v>6.3966072578913469</v>
      </c>
      <c r="P74" s="52">
        <f t="shared" si="74"/>
        <v>-1.5039851225244245E-2</v>
      </c>
    </row>
    <row r="75" spans="1:16" ht="20.100000000000001" customHeight="1" x14ac:dyDescent="0.25">
      <c r="A75" s="38" t="s">
        <v>232</v>
      </c>
      <c r="B75" s="19"/>
      <c r="C75" s="140">
        <v>3.69</v>
      </c>
      <c r="D75" s="247">
        <f t="shared" si="58"/>
        <v>0</v>
      </c>
      <c r="E75" s="215">
        <f t="shared" si="59"/>
        <v>1.8411703656394699E-3</v>
      </c>
      <c r="F75" s="52"/>
      <c r="H75" s="19"/>
      <c r="I75" s="140">
        <v>26.108000000000001</v>
      </c>
      <c r="J75" s="214">
        <f t="shared" si="61"/>
        <v>0</v>
      </c>
      <c r="K75" s="215">
        <f t="shared" si="62"/>
        <v>1.0948164375105882E-2</v>
      </c>
      <c r="L75" s="52"/>
      <c r="N75" s="40"/>
      <c r="O75" s="143">
        <f t="shared" si="73"/>
        <v>70.75338753387534</v>
      </c>
      <c r="P75" s="52"/>
    </row>
    <row r="76" spans="1:16" ht="20.100000000000001" customHeight="1" x14ac:dyDescent="0.25">
      <c r="A76" s="38" t="s">
        <v>202</v>
      </c>
      <c r="B76" s="19">
        <v>2.25</v>
      </c>
      <c r="C76" s="140">
        <v>3.36</v>
      </c>
      <c r="D76" s="247">
        <f t="shared" si="58"/>
        <v>1.0804166086442934E-3</v>
      </c>
      <c r="E76" s="215">
        <f t="shared" si="59"/>
        <v>1.6765128532652085E-3</v>
      </c>
      <c r="F76" s="52">
        <f t="shared" si="69"/>
        <v>0.49333333333333329</v>
      </c>
      <c r="H76" s="19">
        <v>23.768999999999998</v>
      </c>
      <c r="I76" s="140">
        <v>22.529</v>
      </c>
      <c r="J76" s="214">
        <f t="shared" si="61"/>
        <v>1.0564953193554799E-2</v>
      </c>
      <c r="K76" s="215">
        <f t="shared" si="62"/>
        <v>9.4473416273464228E-3</v>
      </c>
      <c r="L76" s="52">
        <f t="shared" si="70"/>
        <v>-5.2168791282763201E-2</v>
      </c>
      <c r="N76" s="40">
        <f t="shared" si="72"/>
        <v>105.64</v>
      </c>
      <c r="O76" s="143">
        <f t="shared" si="73"/>
        <v>67.050595238095241</v>
      </c>
      <c r="P76" s="52">
        <f t="shared" si="74"/>
        <v>-0.36529160130542182</v>
      </c>
    </row>
    <row r="77" spans="1:16" ht="20.100000000000001" customHeight="1" x14ac:dyDescent="0.25">
      <c r="A77" s="38" t="s">
        <v>209</v>
      </c>
      <c r="B77" s="19">
        <v>0.66</v>
      </c>
      <c r="C77" s="140">
        <v>28.85</v>
      </c>
      <c r="D77" s="247">
        <f t="shared" si="58"/>
        <v>3.1692220520232608E-4</v>
      </c>
      <c r="E77" s="215">
        <f t="shared" si="59"/>
        <v>1.4395058278780138E-2</v>
      </c>
      <c r="F77" s="52">
        <f t="shared" si="69"/>
        <v>42.712121212121211</v>
      </c>
      <c r="H77" s="19">
        <v>8.0259999999999998</v>
      </c>
      <c r="I77" s="140">
        <v>17.43</v>
      </c>
      <c r="J77" s="214">
        <f t="shared" si="61"/>
        <v>3.567432972841551E-3</v>
      </c>
      <c r="K77" s="215">
        <f t="shared" si="62"/>
        <v>7.3091200037572971E-3</v>
      </c>
      <c r="L77" s="52">
        <f t="shared" si="70"/>
        <v>1.1716920009967606</v>
      </c>
      <c r="N77" s="40">
        <f t="shared" si="72"/>
        <v>121.60606060606059</v>
      </c>
      <c r="O77" s="143">
        <f t="shared" si="73"/>
        <v>6.0415944540727899</v>
      </c>
      <c r="P77" s="52">
        <f t="shared" si="74"/>
        <v>-0.95031831124236177</v>
      </c>
    </row>
    <row r="78" spans="1:16" ht="20.100000000000001" customHeight="1" x14ac:dyDescent="0.25">
      <c r="A78" s="38" t="s">
        <v>167</v>
      </c>
      <c r="B78" s="19">
        <v>65.289999999999992</v>
      </c>
      <c r="C78" s="140">
        <v>14.66</v>
      </c>
      <c r="D78" s="247">
        <f t="shared" si="58"/>
        <v>3.1351289057060402E-2</v>
      </c>
      <c r="E78" s="215">
        <f t="shared" si="59"/>
        <v>7.3147852466868921E-3</v>
      </c>
      <c r="F78" s="52">
        <f t="shared" si="69"/>
        <v>-0.77546331750650943</v>
      </c>
      <c r="H78" s="19">
        <v>44.101999999999997</v>
      </c>
      <c r="I78" s="140">
        <v>13.959000000000001</v>
      </c>
      <c r="J78" s="214">
        <f t="shared" si="61"/>
        <v>1.9602657484208582E-2</v>
      </c>
      <c r="K78" s="215">
        <f t="shared" si="62"/>
        <v>5.8535861234909996E-3</v>
      </c>
      <c r="L78" s="52">
        <f t="shared" si="70"/>
        <v>-0.68348374223391217</v>
      </c>
      <c r="N78" s="40">
        <f t="shared" si="72"/>
        <v>6.7547863378771638</v>
      </c>
      <c r="O78" s="143">
        <f t="shared" si="73"/>
        <v>9.5218281036834931</v>
      </c>
      <c r="P78" s="52">
        <f t="shared" si="74"/>
        <v>0.40964164185183266</v>
      </c>
    </row>
    <row r="79" spans="1:16" ht="20.100000000000001" customHeight="1" x14ac:dyDescent="0.25">
      <c r="A79" s="38" t="s">
        <v>230</v>
      </c>
      <c r="B79" s="19"/>
      <c r="C79" s="140">
        <v>13.95</v>
      </c>
      <c r="D79" s="247">
        <f t="shared" ref="D79:D91" si="75">B79/$B$95</f>
        <v>0</v>
      </c>
      <c r="E79" s="215">
        <f t="shared" ref="E79:E91" si="76">C79/$C$95</f>
        <v>6.9605221140028742E-3</v>
      </c>
      <c r="F79" s="52"/>
      <c r="H79" s="19"/>
      <c r="I79" s="140">
        <v>13.834999999999999</v>
      </c>
      <c r="J79" s="214">
        <f t="shared" ref="J79:J90" si="77">H79/$H$95</f>
        <v>0</v>
      </c>
      <c r="K79" s="215">
        <f t="shared" ref="K79:K90" si="78">I79/$I$95</f>
        <v>5.8015877941469994E-3</v>
      </c>
      <c r="L79" s="52"/>
      <c r="N79" s="40"/>
      <c r="O79" s="143">
        <f t="shared" si="73"/>
        <v>9.9175627240143367</v>
      </c>
      <c r="P79" s="52"/>
    </row>
    <row r="80" spans="1:16" ht="20.100000000000001" customHeight="1" x14ac:dyDescent="0.25">
      <c r="A80" s="38" t="s">
        <v>203</v>
      </c>
      <c r="B80" s="19">
        <v>16.73</v>
      </c>
      <c r="C80" s="140">
        <v>9.8800000000000008</v>
      </c>
      <c r="D80" s="247">
        <f t="shared" si="75"/>
        <v>8.0334977167195679E-3</v>
      </c>
      <c r="E80" s="215">
        <f t="shared" si="76"/>
        <v>4.9297461280536489E-3</v>
      </c>
      <c r="F80" s="52">
        <f t="shared" si="69"/>
        <v>-0.40944411237298262</v>
      </c>
      <c r="H80" s="19">
        <v>38.073</v>
      </c>
      <c r="I80" s="140">
        <v>12.492999999999999</v>
      </c>
      <c r="J80" s="214">
        <f t="shared" si="77"/>
        <v>1.6922860151382554E-2</v>
      </c>
      <c r="K80" s="215">
        <f t="shared" si="78"/>
        <v>5.2388316814079121E-3</v>
      </c>
      <c r="L80" s="52">
        <f t="shared" si="70"/>
        <v>-0.67186720247944742</v>
      </c>
      <c r="N80" s="40">
        <f t="shared" si="72"/>
        <v>22.757322175732217</v>
      </c>
      <c r="O80" s="143">
        <f t="shared" si="73"/>
        <v>12.64473684210526</v>
      </c>
      <c r="P80" s="52">
        <f t="shared" si="74"/>
        <v>-0.44436622444141249</v>
      </c>
    </row>
    <row r="81" spans="1:16" ht="20.100000000000001" customHeight="1" x14ac:dyDescent="0.25">
      <c r="A81" s="38" t="s">
        <v>164</v>
      </c>
      <c r="B81" s="19">
        <v>51.92</v>
      </c>
      <c r="C81" s="140">
        <v>32.86</v>
      </c>
      <c r="D81" s="247">
        <f t="shared" si="75"/>
        <v>2.4931213475916317E-2</v>
      </c>
      <c r="E81" s="215">
        <f t="shared" si="76"/>
        <v>1.6395896535206771E-2</v>
      </c>
      <c r="F81" s="52">
        <f t="shared" si="69"/>
        <v>-0.36710323574730358</v>
      </c>
      <c r="H81" s="19">
        <v>23.875</v>
      </c>
      <c r="I81" s="140">
        <v>11.218</v>
      </c>
      <c r="J81" s="214">
        <f t="shared" si="77"/>
        <v>1.0612068555518569E-2</v>
      </c>
      <c r="K81" s="215">
        <f t="shared" si="78"/>
        <v>4.7041714401692119E-3</v>
      </c>
      <c r="L81" s="52">
        <f t="shared" si="70"/>
        <v>-0.53013612565445023</v>
      </c>
      <c r="N81" s="40">
        <f t="shared" si="72"/>
        <v>4.5984206471494602</v>
      </c>
      <c r="O81" s="143">
        <f t="shared" si="73"/>
        <v>3.4138770541692027</v>
      </c>
      <c r="P81" s="52">
        <f t="shared" si="74"/>
        <v>-0.25759791978025121</v>
      </c>
    </row>
    <row r="82" spans="1:16" ht="20.100000000000001" customHeight="1" x14ac:dyDescent="0.25">
      <c r="A82" s="38" t="s">
        <v>186</v>
      </c>
      <c r="B82" s="19">
        <v>45.58</v>
      </c>
      <c r="C82" s="140">
        <v>31.57</v>
      </c>
      <c r="D82" s="247">
        <f t="shared" si="75"/>
        <v>2.1886839565336394E-2</v>
      </c>
      <c r="E82" s="215">
        <f t="shared" si="76"/>
        <v>1.575223535047102E-2</v>
      </c>
      <c r="F82" s="52">
        <f t="shared" si="69"/>
        <v>-0.30737165423431329</v>
      </c>
      <c r="H82" s="19">
        <v>43.778000000000006</v>
      </c>
      <c r="I82" s="140">
        <v>9.9710000000000001</v>
      </c>
      <c r="J82" s="214">
        <f t="shared" si="77"/>
        <v>1.9458644491036313E-2</v>
      </c>
      <c r="K82" s="215">
        <f t="shared" si="78"/>
        <v>4.1812527571694789E-3</v>
      </c>
      <c r="L82" s="52">
        <f t="shared" si="70"/>
        <v>-0.77223719676549862</v>
      </c>
      <c r="N82" s="40">
        <f t="shared" si="72"/>
        <v>9.6046511627906987</v>
      </c>
      <c r="O82" s="143">
        <f t="shared" si="73"/>
        <v>3.1583782071586954</v>
      </c>
      <c r="P82" s="52">
        <f t="shared" si="74"/>
        <v>-0.67116159102221817</v>
      </c>
    </row>
    <row r="83" spans="1:16" ht="20.100000000000001" customHeight="1" x14ac:dyDescent="0.25">
      <c r="A83" s="38" t="s">
        <v>207</v>
      </c>
      <c r="B83" s="19">
        <v>5.77</v>
      </c>
      <c r="C83" s="140">
        <v>12.6</v>
      </c>
      <c r="D83" s="247">
        <f t="shared" si="75"/>
        <v>2.7706683697233656E-3</v>
      </c>
      <c r="E83" s="215">
        <f t="shared" si="76"/>
        <v>6.2869231997445315E-3</v>
      </c>
      <c r="F83" s="52">
        <f t="shared" si="69"/>
        <v>1.1837088388214905</v>
      </c>
      <c r="H83" s="19">
        <v>3.383</v>
      </c>
      <c r="I83" s="140">
        <v>7.0309999999999997</v>
      </c>
      <c r="J83" s="214">
        <f t="shared" si="77"/>
        <v>1.5036912219191338E-3</v>
      </c>
      <c r="K83" s="215">
        <f t="shared" si="78"/>
        <v>2.948389142077886E-3</v>
      </c>
      <c r="L83" s="52">
        <f t="shared" si="70"/>
        <v>1.0783328406739578</v>
      </c>
      <c r="N83" s="40">
        <f t="shared" si="72"/>
        <v>5.8630849220103984</v>
      </c>
      <c r="O83" s="143">
        <f t="shared" si="73"/>
        <v>5.5801587301587299</v>
      </c>
      <c r="P83" s="52">
        <f t="shared" si="74"/>
        <v>-4.8255516612004959E-2</v>
      </c>
    </row>
    <row r="84" spans="1:16" ht="20.100000000000001" customHeight="1" x14ac:dyDescent="0.25">
      <c r="A84" s="38" t="s">
        <v>206</v>
      </c>
      <c r="B84" s="19">
        <v>3.5</v>
      </c>
      <c r="C84" s="140">
        <v>3.69</v>
      </c>
      <c r="D84" s="247">
        <f t="shared" si="75"/>
        <v>1.680648057891123E-3</v>
      </c>
      <c r="E84" s="215">
        <f t="shared" si="76"/>
        <v>1.8411703656394699E-3</v>
      </c>
      <c r="F84" s="52">
        <f t="shared" si="69"/>
        <v>5.428571428571427E-2</v>
      </c>
      <c r="H84" s="19">
        <v>9.8149999999999995</v>
      </c>
      <c r="I84" s="140">
        <v>4.2039999999999997</v>
      </c>
      <c r="J84" s="214">
        <f t="shared" si="77"/>
        <v>4.3626158271168483E-3</v>
      </c>
      <c r="K84" s="215">
        <f t="shared" si="78"/>
        <v>1.7629111013078415E-3</v>
      </c>
      <c r="L84" s="52">
        <f t="shared" si="70"/>
        <v>-0.57167600611309222</v>
      </c>
      <c r="N84" s="40">
        <f t="shared" si="72"/>
        <v>28.042857142857144</v>
      </c>
      <c r="O84" s="143">
        <f t="shared" si="73"/>
        <v>11.392953929539296</v>
      </c>
      <c r="P84" s="52">
        <f t="shared" si="74"/>
        <v>-0.59373062910455898</v>
      </c>
    </row>
    <row r="85" spans="1:16" ht="20.100000000000001" customHeight="1" x14ac:dyDescent="0.25">
      <c r="A85" s="38" t="s">
        <v>200</v>
      </c>
      <c r="B85" s="19">
        <v>3.5</v>
      </c>
      <c r="C85" s="140">
        <v>3.74</v>
      </c>
      <c r="D85" s="247">
        <f t="shared" si="75"/>
        <v>1.680648057891123E-3</v>
      </c>
      <c r="E85" s="215">
        <f t="shared" si="76"/>
        <v>1.8661184735749643E-3</v>
      </c>
      <c r="F85" s="52">
        <f t="shared" si="69"/>
        <v>6.857142857142863E-2</v>
      </c>
      <c r="H85" s="19">
        <v>4.032</v>
      </c>
      <c r="I85" s="140">
        <v>3.0369999999999999</v>
      </c>
      <c r="J85" s="214">
        <f t="shared" si="77"/>
        <v>1.7921616928105075E-3</v>
      </c>
      <c r="K85" s="215">
        <f t="shared" si="78"/>
        <v>1.2735397275623012E-3</v>
      </c>
      <c r="L85" s="52">
        <f t="shared" si="70"/>
        <v>-0.24677579365079366</v>
      </c>
      <c r="N85" s="40">
        <f t="shared" si="72"/>
        <v>11.52</v>
      </c>
      <c r="O85" s="143">
        <f t="shared" si="73"/>
        <v>8.120320855614974</v>
      </c>
      <c r="P85" s="52">
        <f t="shared" si="74"/>
        <v>-0.29511103683897794</v>
      </c>
    </row>
    <row r="86" spans="1:16" ht="20.100000000000001" customHeight="1" x14ac:dyDescent="0.25">
      <c r="A86" s="38" t="s">
        <v>216</v>
      </c>
      <c r="B86" s="19">
        <v>0.23</v>
      </c>
      <c r="C86" s="140">
        <v>6.98</v>
      </c>
      <c r="D86" s="247">
        <f t="shared" si="75"/>
        <v>1.1044258666141665E-4</v>
      </c>
      <c r="E86" s="215">
        <f t="shared" si="76"/>
        <v>3.4827558677949871E-3</v>
      </c>
      <c r="F86" s="52">
        <f t="shared" si="69"/>
        <v>29.34782608695652</v>
      </c>
      <c r="H86" s="19">
        <v>0.16800000000000001</v>
      </c>
      <c r="I86" s="140">
        <v>2.73</v>
      </c>
      <c r="J86" s="214">
        <f t="shared" si="77"/>
        <v>7.4673403867104495E-5</v>
      </c>
      <c r="K86" s="215">
        <f t="shared" si="78"/>
        <v>1.1448019282993356E-3</v>
      </c>
      <c r="L86" s="52">
        <f t="shared" si="70"/>
        <v>15.249999999999998</v>
      </c>
      <c r="N86" s="40">
        <f t="shared" si="72"/>
        <v>7.304347826086957</v>
      </c>
      <c r="O86" s="143">
        <f t="shared" si="73"/>
        <v>3.9111747851002865</v>
      </c>
      <c r="P86" s="52">
        <f t="shared" si="74"/>
        <v>-0.46454154727793701</v>
      </c>
    </row>
    <row r="87" spans="1:16" ht="20.100000000000001" customHeight="1" x14ac:dyDescent="0.25">
      <c r="A87" s="38" t="s">
        <v>166</v>
      </c>
      <c r="B87" s="19">
        <v>8.16</v>
      </c>
      <c r="C87" s="140">
        <v>2.4300000000000002</v>
      </c>
      <c r="D87" s="247">
        <f t="shared" si="75"/>
        <v>3.9183109006833044E-3</v>
      </c>
      <c r="E87" s="215">
        <f t="shared" si="76"/>
        <v>1.212478045665017E-3</v>
      </c>
      <c r="F87" s="52">
        <f t="shared" si="69"/>
        <v>-0.70220588235294124</v>
      </c>
      <c r="H87" s="19">
        <v>3.4950000000000001</v>
      </c>
      <c r="I87" s="140">
        <v>1.869</v>
      </c>
      <c r="J87" s="214">
        <f t="shared" si="77"/>
        <v>1.5534734911638701E-3</v>
      </c>
      <c r="K87" s="215">
        <f t="shared" si="78"/>
        <v>7.8374901245108371E-4</v>
      </c>
      <c r="L87" s="52">
        <f t="shared" si="70"/>
        <v>-0.46523605150214592</v>
      </c>
      <c r="N87" s="40">
        <f t="shared" si="72"/>
        <v>4.2830882352941178</v>
      </c>
      <c r="O87" s="143">
        <f t="shared" si="73"/>
        <v>7.6913580246913575</v>
      </c>
      <c r="P87" s="52">
        <f t="shared" si="74"/>
        <v>0.79575054310390492</v>
      </c>
    </row>
    <row r="88" spans="1:16" ht="20.100000000000001" customHeight="1" x14ac:dyDescent="0.25">
      <c r="A88" s="38" t="s">
        <v>233</v>
      </c>
      <c r="B88" s="19">
        <v>1.2</v>
      </c>
      <c r="C88" s="140">
        <v>3.11</v>
      </c>
      <c r="D88" s="247">
        <f t="shared" si="75"/>
        <v>5.7622219127695645E-4</v>
      </c>
      <c r="E88" s="215">
        <f t="shared" si="76"/>
        <v>1.5517723135877375E-3</v>
      </c>
      <c r="F88" s="52">
        <f t="shared" si="69"/>
        <v>1.5916666666666666</v>
      </c>
      <c r="H88" s="19">
        <v>0.61799999999999999</v>
      </c>
      <c r="I88" s="140">
        <v>1.6280000000000001</v>
      </c>
      <c r="J88" s="214">
        <f t="shared" si="77"/>
        <v>2.746914499397058E-4</v>
      </c>
      <c r="K88" s="215">
        <f t="shared" si="78"/>
        <v>6.826877433228273E-4</v>
      </c>
      <c r="L88" s="52">
        <f t="shared" si="70"/>
        <v>1.6343042071197416</v>
      </c>
      <c r="N88" s="40">
        <f t="shared" si="72"/>
        <v>5.15</v>
      </c>
      <c r="O88" s="143">
        <f t="shared" si="73"/>
        <v>5.234726688102894</v>
      </c>
      <c r="P88" s="52">
        <f t="shared" si="74"/>
        <v>1.6451784097649247E-2</v>
      </c>
    </row>
    <row r="89" spans="1:16" ht="20.100000000000001" customHeight="1" x14ac:dyDescent="0.25">
      <c r="A89" s="38" t="s">
        <v>234</v>
      </c>
      <c r="B89" s="19"/>
      <c r="C89" s="140">
        <v>2.7</v>
      </c>
      <c r="D89" s="247">
        <f t="shared" si="75"/>
        <v>0</v>
      </c>
      <c r="E89" s="215">
        <f t="shared" si="76"/>
        <v>1.3471978285166854E-3</v>
      </c>
      <c r="F89" s="52"/>
      <c r="H89" s="19"/>
      <c r="I89" s="140">
        <v>1.0189999999999999</v>
      </c>
      <c r="J89" s="214">
        <f t="shared" si="77"/>
        <v>0</v>
      </c>
      <c r="K89" s="215">
        <f t="shared" si="78"/>
        <v>4.2730885162528315E-4</v>
      </c>
      <c r="L89" s="52"/>
      <c r="N89" s="40"/>
      <c r="O89" s="143">
        <f t="shared" si="73"/>
        <v>3.7740740740740737</v>
      </c>
      <c r="P89" s="52"/>
    </row>
    <row r="90" spans="1:16" ht="20.100000000000001" customHeight="1" x14ac:dyDescent="0.25">
      <c r="A90" s="38" t="s">
        <v>235</v>
      </c>
      <c r="B90" s="19"/>
      <c r="C90" s="140">
        <v>0.5</v>
      </c>
      <c r="D90" s="247">
        <f t="shared" si="75"/>
        <v>0</v>
      </c>
      <c r="E90" s="215">
        <f t="shared" si="76"/>
        <v>2.4948107935494174E-4</v>
      </c>
      <c r="F90" s="52"/>
      <c r="H90" s="19"/>
      <c r="I90" s="140">
        <v>0.90200000000000002</v>
      </c>
      <c r="J90" s="214">
        <f t="shared" si="77"/>
        <v>0</v>
      </c>
      <c r="K90" s="215">
        <f t="shared" si="78"/>
        <v>3.7824591184102595E-4</v>
      </c>
      <c r="L90" s="52"/>
      <c r="N90" s="40"/>
      <c r="O90" s="143">
        <f t="shared" si="73"/>
        <v>18.04</v>
      </c>
      <c r="P90" s="52"/>
    </row>
    <row r="91" spans="1:16" ht="20.100000000000001" customHeight="1" x14ac:dyDescent="0.25">
      <c r="A91" s="38" t="s">
        <v>183</v>
      </c>
      <c r="B91" s="19">
        <v>179.39</v>
      </c>
      <c r="C91" s="140">
        <v>0.93</v>
      </c>
      <c r="D91" s="247">
        <f t="shared" si="75"/>
        <v>8.6140415744311014E-2</v>
      </c>
      <c r="E91" s="215">
        <f t="shared" si="76"/>
        <v>4.6403480760019163E-4</v>
      </c>
      <c r="F91" s="52">
        <f t="shared" si="69"/>
        <v>-0.9948157645353698</v>
      </c>
      <c r="H91" s="19">
        <v>107.82900000000001</v>
      </c>
      <c r="I91" s="140">
        <v>0.46300000000000002</v>
      </c>
      <c r="J91" s="214">
        <f>H91/$H$95</f>
        <v>4.7928324199916723E-2</v>
      </c>
      <c r="K91" s="215">
        <f>I91/$I$95</f>
        <v>1.9415505230864193E-4</v>
      </c>
      <c r="L91" s="52">
        <f t="shared" si="70"/>
        <v>-0.99570616438991366</v>
      </c>
      <c r="N91" s="40">
        <f t="shared" si="72"/>
        <v>6.0108701711355161</v>
      </c>
      <c r="O91" s="143">
        <f t="shared" si="73"/>
        <v>4.978494623655914</v>
      </c>
      <c r="P91" s="52">
        <f t="shared" si="74"/>
        <v>-0.17175143000710921</v>
      </c>
    </row>
    <row r="92" spans="1:16" ht="20.100000000000001" customHeight="1" x14ac:dyDescent="0.25">
      <c r="A92" s="38" t="s">
        <v>223</v>
      </c>
      <c r="B92" s="19"/>
      <c r="C92" s="140">
        <v>0.9</v>
      </c>
      <c r="D92" s="247">
        <f>B92/$B$95</f>
        <v>0</v>
      </c>
      <c r="E92" s="215">
        <f>C92/$C$95</f>
        <v>4.4906594283889513E-4</v>
      </c>
      <c r="F92" s="52"/>
      <c r="H92" s="19"/>
      <c r="I92" s="140">
        <v>0.26800000000000002</v>
      </c>
      <c r="J92" s="214">
        <f>H92/$H$95</f>
        <v>0</v>
      </c>
      <c r="K92" s="215">
        <f>I92/$I$95</f>
        <v>1.1238348600154651E-4</v>
      </c>
      <c r="L92" s="52"/>
      <c r="N92" s="40"/>
      <c r="O92" s="143">
        <f t="shared" si="73"/>
        <v>2.9777777777777779</v>
      </c>
      <c r="P92" s="52"/>
    </row>
    <row r="93" spans="1:16" ht="20.100000000000001" customHeight="1" x14ac:dyDescent="0.25">
      <c r="A93" s="38" t="s">
        <v>236</v>
      </c>
      <c r="B93" s="19">
        <v>0.68</v>
      </c>
      <c r="C93" s="140">
        <v>0.45</v>
      </c>
      <c r="D93" s="247">
        <f>B93/$B$95</f>
        <v>3.2652590839027536E-4</v>
      </c>
      <c r="E93" s="215">
        <f>C93/$C$95</f>
        <v>2.2453297141944757E-4</v>
      </c>
      <c r="F93" s="52">
        <f t="shared" si="69"/>
        <v>-0.33823529411764708</v>
      </c>
      <c r="H93" s="19">
        <v>0.27400000000000002</v>
      </c>
      <c r="I93" s="140">
        <v>0.17199999999999999</v>
      </c>
      <c r="J93" s="214">
        <f>H93/$H$95</f>
        <v>1.217887658308728E-4</v>
      </c>
      <c r="K93" s="215">
        <f>I93/$I$95</f>
        <v>7.2126714896514918E-5</v>
      </c>
      <c r="L93" s="52">
        <f t="shared" si="70"/>
        <v>-0.37226277372262784</v>
      </c>
      <c r="N93" s="40">
        <f t="shared" si="72"/>
        <v>4.0294117647058822</v>
      </c>
      <c r="O93" s="143">
        <f t="shared" si="73"/>
        <v>3.822222222222222</v>
      </c>
      <c r="P93" s="52">
        <f t="shared" si="74"/>
        <v>-5.1419302514193063E-2</v>
      </c>
    </row>
    <row r="94" spans="1:16" ht="20.100000000000001" customHeight="1" thickBot="1" x14ac:dyDescent="0.3">
      <c r="A94" s="8" t="s">
        <v>17</v>
      </c>
      <c r="B94" s="196">
        <f>B95-SUM(B68:B93)</f>
        <v>35.379999999999427</v>
      </c>
      <c r="C94" s="22">
        <f>C95-SUM(C68:C93)</f>
        <v>0.31999999999948159</v>
      </c>
      <c r="D94" s="247">
        <f>B94/$B$95</f>
        <v>1.6988950939481991E-2</v>
      </c>
      <c r="E94" s="215">
        <f>C94/$C$95</f>
        <v>1.5966789078690404E-4</v>
      </c>
      <c r="F94" s="52">
        <f t="shared" si="69"/>
        <v>-0.9909553420011451</v>
      </c>
      <c r="H94" s="196">
        <f>H95-SUM(H68:H93)</f>
        <v>26.660999999998694</v>
      </c>
      <c r="I94" s="119">
        <f>I95-SUM(I68:I93)</f>
        <v>0.2159999999998945</v>
      </c>
      <c r="J94" s="214">
        <f>H94/$H$95</f>
        <v>1.1850402502980804E-2</v>
      </c>
      <c r="K94" s="215">
        <f>I94/$I$95</f>
        <v>9.057773498627682E-5</v>
      </c>
      <c r="L94" s="52">
        <f t="shared" si="70"/>
        <v>-0.99189827838416023</v>
      </c>
      <c r="N94" s="40">
        <f t="shared" si="72"/>
        <v>7.5356133408703005</v>
      </c>
      <c r="O94" s="143">
        <f t="shared" si="73"/>
        <v>6.7500000000076383</v>
      </c>
      <c r="P94" s="52">
        <f t="shared" si="74"/>
        <v>-0.10425340384727468</v>
      </c>
    </row>
    <row r="95" spans="1:16" ht="26.25" customHeight="1" thickBot="1" x14ac:dyDescent="0.3">
      <c r="A95" s="12" t="s">
        <v>18</v>
      </c>
      <c r="B95" s="17">
        <v>2082.5299999999997</v>
      </c>
      <c r="C95" s="145">
        <v>2004.1599999999999</v>
      </c>
      <c r="D95" s="243">
        <f>SUM(D68:D94)</f>
        <v>0.99999999999999989</v>
      </c>
      <c r="E95" s="244">
        <f>SUM(E68:E94)</f>
        <v>1</v>
      </c>
      <c r="F95" s="57">
        <f>(C95-B95)/B95</f>
        <v>-3.7632110941979179E-2</v>
      </c>
      <c r="G95" s="1"/>
      <c r="H95" s="17">
        <v>2249.7969999999991</v>
      </c>
      <c r="I95" s="145">
        <v>2384.6920000000005</v>
      </c>
      <c r="J95" s="255">
        <f>H95/$H$95</f>
        <v>1</v>
      </c>
      <c r="K95" s="244">
        <f>I95/$I$95</f>
        <v>1</v>
      </c>
      <c r="L95" s="57">
        <f>(I95-H95)/H95</f>
        <v>5.9958742944364048E-2</v>
      </c>
      <c r="M95" s="1"/>
      <c r="N95" s="37">
        <f t="shared" ref="N95:O95" si="79">(H95/B95)*10</f>
        <v>10.803191310569353</v>
      </c>
      <c r="O95" s="150">
        <f t="shared" si="79"/>
        <v>11.898710681781896</v>
      </c>
      <c r="P95" s="57">
        <f>(O95-N95)/N95</f>
        <v>0.10140701388308622</v>
      </c>
    </row>
  </sheetData>
  <mergeCells count="33">
    <mergeCell ref="N66:O66"/>
    <mergeCell ref="A65:A67"/>
    <mergeCell ref="B65:C65"/>
    <mergeCell ref="D65:E65"/>
    <mergeCell ref="H65:I65"/>
    <mergeCell ref="J65:K65"/>
    <mergeCell ref="B66:C66"/>
    <mergeCell ref="D66:E66"/>
    <mergeCell ref="H66:I66"/>
    <mergeCell ref="J66:K66"/>
    <mergeCell ref="A36:A38"/>
    <mergeCell ref="B36:C36"/>
    <mergeCell ref="D36:E36"/>
    <mergeCell ref="H36:I36"/>
    <mergeCell ref="N65:O65"/>
    <mergeCell ref="N36:O36"/>
    <mergeCell ref="B37:C37"/>
    <mergeCell ref="D37:E37"/>
    <mergeCell ref="H37:I37"/>
    <mergeCell ref="J37:K37"/>
    <mergeCell ref="N37:O37"/>
    <mergeCell ref="J36:K36"/>
    <mergeCell ref="A4:A6"/>
    <mergeCell ref="B4:C4"/>
    <mergeCell ref="D4:E4"/>
    <mergeCell ref="H4:I4"/>
    <mergeCell ref="N4:O4"/>
    <mergeCell ref="B5:C5"/>
    <mergeCell ref="D5:E5"/>
    <mergeCell ref="H5:I5"/>
    <mergeCell ref="J5:K5"/>
    <mergeCell ref="N5:O5"/>
    <mergeCell ref="J4:K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9" orientation="portrait" r:id="rId1"/>
  <ignoredErrors>
    <ignoredError sqref="D7:F17 J7:L17 J32:L33 D33:F33 N7:P17 N52:P52 D25:E32 J25:K31 N33:P33 D62:F62 J61:L62 J60:K60 N62:P62 D58:E61 K57:K59 D19:F19 D18:E18 J21:K24 N19:P19 J18:K19 D68:E73 N39:P47 K39:L47 D39:F47 K53:K55 D53:E55 D22:F22 D20:E20 J20:K20 D21:E21 D24:F24 D23:E23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1" id="{A011D0B7-10D0-48E6-8BD5-5FDEF20EB0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F39:F62 L39:L62 P39:P62</xm:sqref>
        </x14:conditionalFormatting>
        <x14:conditionalFormatting xmlns:xm="http://schemas.microsoft.com/office/excel/2006/main">
          <x14:cfRule type="iconSet" priority="341" id="{7C7FC4D8-555F-465C-93B2-FC2BDC81B61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F68:F95</xm:sqref>
        </x14:conditionalFormatting>
        <x14:conditionalFormatting xmlns:xm="http://schemas.microsoft.com/office/excel/2006/main">
          <x14:cfRule type="iconSet" priority="343" id="{A85E3113-F50A-4E2D-AD07-E7EF11443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L68:L95</xm:sqref>
        </x14:conditionalFormatting>
        <x14:conditionalFormatting xmlns:xm="http://schemas.microsoft.com/office/excel/2006/main">
          <x14:cfRule type="iconSet" priority="5" id="{B078CAF6-DACB-4DDB-AF96-8FEF73E924D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F7:F33 L7:L33 P7:P33</xm:sqref>
        </x14:conditionalFormatting>
        <x14:conditionalFormatting xmlns:xm="http://schemas.microsoft.com/office/excel/2006/main">
          <x14:cfRule type="iconSet" priority="339" id="{7070D465-8DB3-4CA1-A417-EB21FA22AC1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P68:P95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Folha22">
    <pageSetUpPr fitToPage="1"/>
  </sheetPr>
  <dimension ref="A1:T59"/>
  <sheetViews>
    <sheetView showGridLines="0" workbookViewId="0">
      <selection activeCell="E22" sqref="E22"/>
    </sheetView>
  </sheetViews>
  <sheetFormatPr defaultRowHeight="15" x14ac:dyDescent="0.25"/>
  <cols>
    <col min="1" max="2" width="2.85546875" customWidth="1"/>
    <col min="3" max="3" width="27.28515625" customWidth="1"/>
    <col min="8" max="9" width="10.28515625" customWidth="1"/>
    <col min="10" max="10" width="2.140625" customWidth="1"/>
    <col min="15" max="16" width="10.28515625" customWidth="1"/>
    <col min="17" max="17" width="2" customWidth="1"/>
    <col min="18" max="19" width="9.140625" customWidth="1"/>
    <col min="20" max="20" width="11.28515625" customWidth="1"/>
  </cols>
  <sheetData>
    <row r="1" spans="1:20" ht="15.75" x14ac:dyDescent="0.25">
      <c r="A1" s="30" t="s">
        <v>46</v>
      </c>
      <c r="B1" s="4"/>
    </row>
    <row r="3" spans="1:20" ht="15.75" thickBot="1" x14ac:dyDescent="0.3"/>
    <row r="4" spans="1:20" x14ac:dyDescent="0.25">
      <c r="A4" s="329" t="s">
        <v>3</v>
      </c>
      <c r="B4" s="312"/>
      <c r="C4" s="312"/>
      <c r="D4" s="340" t="s">
        <v>1</v>
      </c>
      <c r="E4" s="359"/>
      <c r="F4" s="341" t="s">
        <v>13</v>
      </c>
      <c r="G4" s="341"/>
      <c r="H4" s="360" t="s">
        <v>34</v>
      </c>
      <c r="I4" s="359"/>
      <c r="K4" s="340" t="s">
        <v>19</v>
      </c>
      <c r="L4" s="359"/>
      <c r="M4" s="341" t="s">
        <v>13</v>
      </c>
      <c r="N4" s="341"/>
      <c r="O4" s="360" t="s">
        <v>34</v>
      </c>
      <c r="P4" s="359"/>
      <c r="R4" s="340" t="s">
        <v>22</v>
      </c>
      <c r="S4" s="341"/>
      <c r="T4" s="69" t="s">
        <v>0</v>
      </c>
    </row>
    <row r="5" spans="1:20" x14ac:dyDescent="0.25">
      <c r="A5" s="347"/>
      <c r="B5" s="313"/>
      <c r="C5" s="313"/>
      <c r="D5" s="361" t="s">
        <v>40</v>
      </c>
      <c r="E5" s="362"/>
      <c r="F5" s="363" t="str">
        <f>D5</f>
        <v>jan - mar</v>
      </c>
      <c r="G5" s="363"/>
      <c r="H5" s="361" t="str">
        <f>F5</f>
        <v>jan - mar</v>
      </c>
      <c r="I5" s="362"/>
      <c r="K5" s="361" t="str">
        <f>D5</f>
        <v>jan - mar</v>
      </c>
      <c r="L5" s="362"/>
      <c r="M5" s="363" t="str">
        <f>D5</f>
        <v>jan - mar</v>
      </c>
      <c r="N5" s="363"/>
      <c r="O5" s="361" t="str">
        <f>D5</f>
        <v>jan - mar</v>
      </c>
      <c r="P5" s="362"/>
      <c r="R5" s="361" t="str">
        <f>D5</f>
        <v>jan - mar</v>
      </c>
      <c r="S5" s="363"/>
      <c r="T5" s="67" t="s">
        <v>35</v>
      </c>
    </row>
    <row r="6" spans="1:20" ht="15.75" thickBot="1" x14ac:dyDescent="0.3">
      <c r="A6" s="347"/>
      <c r="B6" s="313"/>
      <c r="C6" s="313"/>
      <c r="D6" s="16">
        <v>2016</v>
      </c>
      <c r="E6" s="67">
        <v>2017</v>
      </c>
      <c r="F6" s="68">
        <f>D6</f>
        <v>2016</v>
      </c>
      <c r="G6" s="68">
        <f>E6</f>
        <v>2017</v>
      </c>
      <c r="H6" s="16" t="s">
        <v>1</v>
      </c>
      <c r="I6" s="67" t="s">
        <v>14</v>
      </c>
      <c r="K6" s="16">
        <f>D6</f>
        <v>2016</v>
      </c>
      <c r="L6" s="67">
        <f>E6</f>
        <v>2017</v>
      </c>
      <c r="M6" s="68">
        <f>F6</f>
        <v>2016</v>
      </c>
      <c r="N6" s="67">
        <f>G6</f>
        <v>2017</v>
      </c>
      <c r="O6" s="68">
        <v>1000</v>
      </c>
      <c r="P6" s="67" t="s">
        <v>14</v>
      </c>
      <c r="R6" s="16">
        <f>D6</f>
        <v>2016</v>
      </c>
      <c r="S6" s="68">
        <f>E6</f>
        <v>2017</v>
      </c>
      <c r="T6" s="67" t="s">
        <v>23</v>
      </c>
    </row>
    <row r="7" spans="1:20" ht="24" customHeight="1" thickBot="1" x14ac:dyDescent="0.3">
      <c r="A7" s="72" t="s">
        <v>29</v>
      </c>
      <c r="B7" s="13"/>
      <c r="C7" s="13"/>
      <c r="D7" s="17">
        <v>102240.55999999995</v>
      </c>
      <c r="E7" s="18">
        <v>116110.23999999989</v>
      </c>
      <c r="F7" s="14">
        <f>D7/D17</f>
        <v>0.22691739095878957</v>
      </c>
      <c r="G7" s="14">
        <f>E7/E17</f>
        <v>0.24204639705687503</v>
      </c>
      <c r="H7" s="80">
        <f t="shared" ref="H7:H19" si="0">(E7-D7)/D7</f>
        <v>0.13565731643097359</v>
      </c>
      <c r="I7" s="83">
        <f t="shared" ref="I7:I19" si="1">(G7-F7)/F7</f>
        <v>6.667186694753173E-2</v>
      </c>
      <c r="J7" s="1"/>
      <c r="K7" s="17">
        <v>22007.724999999995</v>
      </c>
      <c r="L7" s="18">
        <v>23490.648999999994</v>
      </c>
      <c r="M7" s="14">
        <f>K7/K17</f>
        <v>0.26542612974161889</v>
      </c>
      <c r="N7" s="14">
        <f>L7/L17</f>
        <v>0.24583232837712149</v>
      </c>
      <c r="O7" s="80">
        <f t="shared" ref="O7:O8" si="2">(L7-K7)/K7</f>
        <v>6.7381976101573399E-2</v>
      </c>
      <c r="P7" s="83">
        <f t="shared" ref="P7:P8" si="3">(N7-M7)/M7</f>
        <v>-7.3820167530495723E-2</v>
      </c>
      <c r="Q7" s="1"/>
      <c r="R7" s="24">
        <f>(K7/D7)*10</f>
        <v>2.1525434719841132</v>
      </c>
      <c r="S7" s="62">
        <f>(L7/E7)*10</f>
        <v>2.0231332740333681</v>
      </c>
      <c r="T7" s="50">
        <f>(S7-R7)/R7</f>
        <v>-6.0119667563071758E-2</v>
      </c>
    </row>
    <row r="8" spans="1:20" s="3" customFormat="1" ht="24" customHeight="1" x14ac:dyDescent="0.25">
      <c r="A8" s="73" t="s">
        <v>44</v>
      </c>
      <c r="C8"/>
      <c r="D8" s="19">
        <v>91846.879999999946</v>
      </c>
      <c r="E8" s="20">
        <v>93732.72999999988</v>
      </c>
      <c r="F8" s="47">
        <f>D8/D7</f>
        <v>0.89834093240490842</v>
      </c>
      <c r="G8" s="47">
        <f>E8/E7</f>
        <v>0.80727358758366163</v>
      </c>
      <c r="H8" s="81">
        <f t="shared" ref="H8:H16" si="4">(E8-D8)/D8</f>
        <v>2.0532542858286904E-2</v>
      </c>
      <c r="I8" s="84">
        <f t="shared" ref="I8:I16" si="5">(G8-F8)/F8</f>
        <v>-0.10137281018405168</v>
      </c>
      <c r="K8" s="19">
        <v>21170.067999999996</v>
      </c>
      <c r="L8" s="20">
        <v>22123.445999999996</v>
      </c>
      <c r="M8" s="47">
        <f>K8/K7</f>
        <v>0.96193804675403749</v>
      </c>
      <c r="N8" s="47">
        <f>L8/L7</f>
        <v>0.94179798948934967</v>
      </c>
      <c r="O8" s="81">
        <f t="shared" si="2"/>
        <v>4.5034243631149454E-2</v>
      </c>
      <c r="P8" s="84">
        <f t="shared" si="3"/>
        <v>-2.093695881210687E-2</v>
      </c>
      <c r="R8" s="27">
        <f t="shared" ref="R8:R21" si="6">(K8/D8)*10</f>
        <v>2.3049305539828908</v>
      </c>
      <c r="S8" s="28">
        <f t="shared" ref="S8:S21" si="7">(L8/E8)*10</f>
        <v>2.3602690330261398</v>
      </c>
      <c r="T8" s="49">
        <f t="shared" ref="T8:T21" si="8">(S8-R8)/R8</f>
        <v>2.4008740284007589E-2</v>
      </c>
    </row>
    <row r="9" spans="1:20" s="3" customFormat="1" ht="24" customHeight="1" x14ac:dyDescent="0.25">
      <c r="A9" s="77" t="s">
        <v>43</v>
      </c>
      <c r="B9" s="70"/>
      <c r="C9" s="71"/>
      <c r="D9" s="78">
        <v>10394</v>
      </c>
      <c r="E9" s="79">
        <f>E10+E11</f>
        <v>22377.510000000002</v>
      </c>
      <c r="F9" s="45">
        <f>D9/D7</f>
        <v>0.10166219746840202</v>
      </c>
      <c r="G9" s="45">
        <f>E9/E7</f>
        <v>0.19272641241633834</v>
      </c>
      <c r="H9" s="82">
        <f t="shared" si="4"/>
        <v>1.1529257263806043</v>
      </c>
      <c r="I9" s="85">
        <f t="shared" si="5"/>
        <v>0.89575296634956469</v>
      </c>
      <c r="K9" s="78">
        <v>838</v>
      </c>
      <c r="L9" s="79">
        <f>L10+L11</f>
        <v>1367.203</v>
      </c>
      <c r="M9" s="45">
        <f>K9/K7</f>
        <v>3.8077538682439925E-2</v>
      </c>
      <c r="N9" s="45">
        <f>L9/L7</f>
        <v>5.8202010510650444E-2</v>
      </c>
      <c r="O9" s="82">
        <f t="shared" ref="O9:O21" si="9">(L9-K9)/K9</f>
        <v>0.63150715990453454</v>
      </c>
      <c r="P9" s="85">
        <f t="shared" ref="P9:P21" si="10">(N9-M9)/M9</f>
        <v>0.52851293766766616</v>
      </c>
      <c r="R9" s="63">
        <f t="shared" si="6"/>
        <v>0.80623436598037335</v>
      </c>
      <c r="S9" s="64">
        <f t="shared" si="7"/>
        <v>0.61097190884955466</v>
      </c>
      <c r="T9" s="51">
        <f t="shared" si="8"/>
        <v>-0.24219068966798679</v>
      </c>
    </row>
    <row r="10" spans="1:20" s="3" customFormat="1" ht="24" customHeight="1" x14ac:dyDescent="0.25">
      <c r="A10" s="46"/>
      <c r="B10" s="74" t="s">
        <v>42</v>
      </c>
      <c r="C10"/>
      <c r="D10" s="19"/>
      <c r="E10" s="20">
        <v>12839.370000000004</v>
      </c>
      <c r="F10" s="47"/>
      <c r="G10" s="47">
        <f>E10/E9</f>
        <v>0.57376222823719003</v>
      </c>
      <c r="H10" s="86" t="e">
        <f t="shared" si="4"/>
        <v>#DIV/0!</v>
      </c>
      <c r="I10" s="87" t="e">
        <f t="shared" si="5"/>
        <v>#DIV/0!</v>
      </c>
      <c r="K10" s="19"/>
      <c r="L10" s="20">
        <v>703.62100000000021</v>
      </c>
      <c r="M10" s="47"/>
      <c r="N10" s="47">
        <f>L10/L9</f>
        <v>0.51464266827969241</v>
      </c>
      <c r="O10" s="86" t="e">
        <f t="shared" si="9"/>
        <v>#DIV/0!</v>
      </c>
      <c r="P10" s="87" t="e">
        <f t="shared" si="10"/>
        <v>#DIV/0!</v>
      </c>
      <c r="R10" s="88" t="e">
        <f t="shared" si="6"/>
        <v>#DIV/0!</v>
      </c>
      <c r="S10" s="89">
        <f t="shared" si="7"/>
        <v>0.54801832177123955</v>
      </c>
      <c r="T10" s="90" t="e">
        <f t="shared" si="8"/>
        <v>#DIV/0!</v>
      </c>
    </row>
    <row r="11" spans="1:20" s="3" customFormat="1" ht="24" customHeight="1" thickBot="1" x14ac:dyDescent="0.3">
      <c r="A11" s="46"/>
      <c r="B11" s="74" t="s">
        <v>45</v>
      </c>
      <c r="C11"/>
      <c r="D11" s="19"/>
      <c r="E11" s="20">
        <v>9538.1399999999976</v>
      </c>
      <c r="F11" s="47">
        <f>D11/D9</f>
        <v>0</v>
      </c>
      <c r="G11" s="47">
        <f>E11/E9</f>
        <v>0.42623777176280991</v>
      </c>
      <c r="H11" s="86" t="e">
        <f t="shared" si="4"/>
        <v>#DIV/0!</v>
      </c>
      <c r="I11" s="87" t="e">
        <f t="shared" si="5"/>
        <v>#DIV/0!</v>
      </c>
      <c r="K11" s="19"/>
      <c r="L11" s="20">
        <v>663.58199999999977</v>
      </c>
      <c r="M11" s="47">
        <f>K11/K9</f>
        <v>0</v>
      </c>
      <c r="N11" s="47">
        <f>L11/L9</f>
        <v>0.48535733172030765</v>
      </c>
      <c r="O11" s="86" t="e">
        <f t="shared" si="9"/>
        <v>#DIV/0!</v>
      </c>
      <c r="P11" s="87" t="e">
        <f t="shared" si="10"/>
        <v>#DIV/0!</v>
      </c>
      <c r="R11" s="65" t="e">
        <f t="shared" si="6"/>
        <v>#DIV/0!</v>
      </c>
      <c r="S11" s="62">
        <f t="shared" si="7"/>
        <v>0.69571425875485149</v>
      </c>
      <c r="T11" s="66" t="e">
        <f t="shared" si="8"/>
        <v>#DIV/0!</v>
      </c>
    </row>
    <row r="12" spans="1:20" s="3" customFormat="1" ht="24" customHeight="1" thickBot="1" x14ac:dyDescent="0.3">
      <c r="A12" s="72" t="s">
        <v>30</v>
      </c>
      <c r="B12" s="13"/>
      <c r="C12" s="13"/>
      <c r="D12" s="17">
        <v>348322.35000000021</v>
      </c>
      <c r="E12" s="18">
        <v>363592.17000000027</v>
      </c>
      <c r="F12" s="14">
        <f>D12/D17</f>
        <v>0.77308260904121051</v>
      </c>
      <c r="G12" s="14">
        <f>E12/E17</f>
        <v>0.75795360294312497</v>
      </c>
      <c r="H12" s="80">
        <f t="shared" si="4"/>
        <v>4.3838186094001884E-2</v>
      </c>
      <c r="I12" s="83">
        <f t="shared" si="5"/>
        <v>-1.9569714699505112E-2</v>
      </c>
      <c r="K12" s="17">
        <v>60906.964000000051</v>
      </c>
      <c r="L12" s="18">
        <v>72064.923999999955</v>
      </c>
      <c r="M12" s="14">
        <f>K12/K17</f>
        <v>0.73457387025838095</v>
      </c>
      <c r="N12" s="14">
        <f>L12/L17</f>
        <v>0.75416767162287834</v>
      </c>
      <c r="O12" s="80">
        <f t="shared" si="9"/>
        <v>0.18319678518206711</v>
      </c>
      <c r="P12" s="83">
        <f t="shared" si="10"/>
        <v>2.6673697714847143E-2</v>
      </c>
      <c r="R12" s="24">
        <f t="shared" si="6"/>
        <v>1.7485804169614729</v>
      </c>
      <c r="S12" s="62">
        <f t="shared" si="7"/>
        <v>1.9820262906101607</v>
      </c>
      <c r="T12" s="50">
        <f t="shared" si="8"/>
        <v>0.13350594081017397</v>
      </c>
    </row>
    <row r="13" spans="1:20" s="3" customFormat="1" ht="24" customHeight="1" thickBot="1" x14ac:dyDescent="0.3">
      <c r="A13" s="73" t="s">
        <v>44</v>
      </c>
      <c r="C13"/>
      <c r="D13" s="19">
        <v>218123.43000000023</v>
      </c>
      <c r="E13" s="20">
        <v>247746.21000000031</v>
      </c>
      <c r="F13" s="47">
        <f>D13/D12</f>
        <v>0.6262114102066666</v>
      </c>
      <c r="G13" s="47">
        <f>E13/E12</f>
        <v>0.68138488790889018</v>
      </c>
      <c r="H13" s="81">
        <f t="shared" si="4"/>
        <v>0.13580741876285393</v>
      </c>
      <c r="I13" s="84">
        <f t="shared" si="5"/>
        <v>8.8106790778556487E-2</v>
      </c>
      <c r="K13" s="19">
        <v>52022.001000000055</v>
      </c>
      <c r="L13" s="20">
        <v>62649.965999999964</v>
      </c>
      <c r="M13" s="47">
        <f>K13/K12</f>
        <v>0.85412237917490041</v>
      </c>
      <c r="N13" s="47">
        <f>L13/L12</f>
        <v>0.86935450039467188</v>
      </c>
      <c r="O13" s="81">
        <f t="shared" si="9"/>
        <v>0.20429750481916098</v>
      </c>
      <c r="P13" s="84">
        <f t="shared" si="10"/>
        <v>1.7833651934616213E-2</v>
      </c>
      <c r="R13" s="24">
        <f t="shared" si="6"/>
        <v>2.384979962950335</v>
      </c>
      <c r="S13" s="62">
        <f t="shared" si="7"/>
        <v>2.5287961418259393</v>
      </c>
      <c r="T13" s="50">
        <f t="shared" si="8"/>
        <v>6.0300791247611465E-2</v>
      </c>
    </row>
    <row r="14" spans="1:20" s="3" customFormat="1" ht="24" customHeight="1" thickBot="1" x14ac:dyDescent="0.3">
      <c r="A14" s="77" t="s">
        <v>43</v>
      </c>
      <c r="B14" s="70"/>
      <c r="C14" s="71"/>
      <c r="D14" s="78">
        <v>130199</v>
      </c>
      <c r="E14" s="79">
        <f>E15+E16</f>
        <v>115845.96000000002</v>
      </c>
      <c r="F14" s="45">
        <f>D14/D12</f>
        <v>0.37378881946564702</v>
      </c>
      <c r="G14" s="45">
        <f>E14/E12</f>
        <v>0.31861511209111004</v>
      </c>
      <c r="H14" s="82">
        <f t="shared" ref="H14" si="11">(E14-D14)/D14</f>
        <v>-0.11023924914937887</v>
      </c>
      <c r="I14" s="85">
        <f t="shared" ref="I14" si="12">(G14-F14)/F14</f>
        <v>-0.14760662839892058</v>
      </c>
      <c r="K14" s="78">
        <v>8885</v>
      </c>
      <c r="L14" s="79">
        <f>L15+L16</f>
        <v>9414.9579999999987</v>
      </c>
      <c r="M14" s="45">
        <f>K14/K12</f>
        <v>0.14587822830899916</v>
      </c>
      <c r="N14" s="45">
        <f>L14/L12</f>
        <v>0.13064549960532817</v>
      </c>
      <c r="O14" s="82">
        <f t="shared" si="9"/>
        <v>5.9646370287000421E-2</v>
      </c>
      <c r="P14" s="85">
        <f t="shared" si="10"/>
        <v>-0.10442085073452516</v>
      </c>
      <c r="R14" s="24">
        <f t="shared" si="6"/>
        <v>0.68241691564451346</v>
      </c>
      <c r="S14" s="62">
        <f t="shared" si="7"/>
        <v>0.81271353787391432</v>
      </c>
      <c r="T14" s="50">
        <f t="shared" si="8"/>
        <v>0.19093404521829782</v>
      </c>
    </row>
    <row r="15" spans="1:20" ht="24" customHeight="1" x14ac:dyDescent="0.25">
      <c r="A15" s="46"/>
      <c r="B15" s="74" t="s">
        <v>42</v>
      </c>
      <c r="D15" s="19"/>
      <c r="E15" s="20">
        <v>58021.209999999992</v>
      </c>
      <c r="F15" s="2"/>
      <c r="G15" s="2">
        <f>E15/E14</f>
        <v>0.50084793634581626</v>
      </c>
      <c r="H15" s="86" t="e">
        <f t="shared" si="4"/>
        <v>#DIV/0!</v>
      </c>
      <c r="I15" s="87" t="e">
        <f t="shared" si="5"/>
        <v>#DIV/0!</v>
      </c>
      <c r="K15" s="19"/>
      <c r="L15" s="20">
        <v>5766.0809999999992</v>
      </c>
      <c r="M15" s="2"/>
      <c r="N15" s="2">
        <f>L15/L14</f>
        <v>0.61243831358567935</v>
      </c>
      <c r="O15" s="86" t="e">
        <f t="shared" si="9"/>
        <v>#DIV/0!</v>
      </c>
      <c r="P15" s="87" t="e">
        <f t="shared" si="10"/>
        <v>#DIV/0!</v>
      </c>
      <c r="R15" s="93" t="e">
        <f t="shared" si="6"/>
        <v>#DIV/0!</v>
      </c>
      <c r="S15" s="94">
        <f t="shared" si="7"/>
        <v>0.99378847838574891</v>
      </c>
      <c r="T15" s="95" t="e">
        <f t="shared" si="8"/>
        <v>#DIV/0!</v>
      </c>
    </row>
    <row r="16" spans="1:20" ht="24" customHeight="1" thickBot="1" x14ac:dyDescent="0.3">
      <c r="A16" s="46"/>
      <c r="B16" s="74" t="s">
        <v>45</v>
      </c>
      <c r="D16" s="19"/>
      <c r="E16" s="20">
        <v>57824.750000000022</v>
      </c>
      <c r="F16" s="2">
        <f>D16/D14</f>
        <v>0</v>
      </c>
      <c r="G16" s="2">
        <f>E16/E14</f>
        <v>0.49915206365418363</v>
      </c>
      <c r="H16" s="86" t="e">
        <f t="shared" si="4"/>
        <v>#DIV/0!</v>
      </c>
      <c r="I16" s="87" t="e">
        <f t="shared" si="5"/>
        <v>#DIV/0!</v>
      </c>
      <c r="K16" s="19"/>
      <c r="L16" s="20">
        <v>3648.8769999999986</v>
      </c>
      <c r="M16" s="2">
        <f>K16/K14</f>
        <v>0</v>
      </c>
      <c r="N16" s="2">
        <f>L16/L14</f>
        <v>0.38756168641432059</v>
      </c>
      <c r="O16" s="86" t="e">
        <f t="shared" si="9"/>
        <v>#DIV/0!</v>
      </c>
      <c r="P16" s="87" t="e">
        <f t="shared" si="10"/>
        <v>#DIV/0!</v>
      </c>
      <c r="R16" s="65" t="e">
        <f t="shared" si="6"/>
        <v>#DIV/0!</v>
      </c>
      <c r="S16" s="62">
        <f t="shared" si="7"/>
        <v>0.63102339396192753</v>
      </c>
      <c r="T16" s="66" t="e">
        <f t="shared" si="8"/>
        <v>#DIV/0!</v>
      </c>
    </row>
    <row r="17" spans="1:20" ht="24" customHeight="1" thickBot="1" x14ac:dyDescent="0.3">
      <c r="A17" s="72" t="s">
        <v>12</v>
      </c>
      <c r="B17" s="13"/>
      <c r="C17" s="13"/>
      <c r="D17" s="17">
        <f>D7+D12</f>
        <v>450562.91000000015</v>
      </c>
      <c r="E17" s="18">
        <f>E7+E12</f>
        <v>479702.41000000015</v>
      </c>
      <c r="F17" s="14">
        <f>F7+F12</f>
        <v>1</v>
      </c>
      <c r="G17" s="14">
        <f>G7+G12</f>
        <v>1</v>
      </c>
      <c r="H17" s="80">
        <f t="shared" si="0"/>
        <v>6.467354359017255E-2</v>
      </c>
      <c r="I17" s="83">
        <f t="shared" si="1"/>
        <v>0</v>
      </c>
      <c r="J17" s="1"/>
      <c r="K17" s="17">
        <v>82914.689000000057</v>
      </c>
      <c r="L17" s="18">
        <v>95555.57299999996</v>
      </c>
      <c r="M17" s="14">
        <f>M7+M12</f>
        <v>0.99999999999999978</v>
      </c>
      <c r="N17" s="14">
        <f>N7+N12</f>
        <v>0.99999999999999978</v>
      </c>
      <c r="O17" s="80">
        <f t="shared" si="9"/>
        <v>0.15245650864106713</v>
      </c>
      <c r="P17" s="83">
        <f t="shared" si="10"/>
        <v>0</v>
      </c>
      <c r="R17" s="24">
        <f t="shared" si="6"/>
        <v>1.8402466594509528</v>
      </c>
      <c r="S17" s="62">
        <f t="shared" si="7"/>
        <v>1.9919760878416251</v>
      </c>
      <c r="T17" s="50">
        <f t="shared" si="8"/>
        <v>8.2450593028622343E-2</v>
      </c>
    </row>
    <row r="18" spans="1:20" s="3" customFormat="1" ht="24" customHeight="1" x14ac:dyDescent="0.25">
      <c r="A18" s="73" t="s">
        <v>44</v>
      </c>
      <c r="C18"/>
      <c r="D18" s="19">
        <f t="shared" ref="D18:E21" si="13">D8+D13</f>
        <v>309970.31000000017</v>
      </c>
      <c r="E18" s="20">
        <f t="shared" si="13"/>
        <v>341478.94000000018</v>
      </c>
      <c r="F18" s="47">
        <f>D18/D17</f>
        <v>0.68796233138675367</v>
      </c>
      <c r="G18" s="47">
        <f>E18/E17</f>
        <v>0.7118557940953435</v>
      </c>
      <c r="H18" s="81">
        <f t="shared" si="0"/>
        <v>0.1016504774279833</v>
      </c>
      <c r="I18" s="84">
        <f t="shared" si="1"/>
        <v>3.4730771756684417E-2</v>
      </c>
      <c r="K18" s="19">
        <f t="shared" ref="K18:L21" si="14">K8+K13</f>
        <v>73192.069000000047</v>
      </c>
      <c r="L18" s="20">
        <f t="shared" si="14"/>
        <v>84773.411999999953</v>
      </c>
      <c r="M18" s="47">
        <f>K18/K17</f>
        <v>0.8827394745459396</v>
      </c>
      <c r="N18" s="47">
        <f>L18/L17</f>
        <v>0.88716345199457902</v>
      </c>
      <c r="O18" s="81">
        <f t="shared" si="9"/>
        <v>0.15823221229064993</v>
      </c>
      <c r="P18" s="84">
        <f t="shared" si="10"/>
        <v>5.0116456510739104E-3</v>
      </c>
      <c r="R18" s="96">
        <f t="shared" si="6"/>
        <v>2.3612606317037268</v>
      </c>
      <c r="S18" s="97">
        <f t="shared" si="7"/>
        <v>2.4825370489904857</v>
      </c>
      <c r="T18" s="98">
        <f t="shared" si="8"/>
        <v>5.1360877176550378E-2</v>
      </c>
    </row>
    <row r="19" spans="1:20" s="3" customFormat="1" ht="24" customHeight="1" x14ac:dyDescent="0.25">
      <c r="A19" s="77" t="s">
        <v>43</v>
      </c>
      <c r="B19" s="70"/>
      <c r="C19" s="71"/>
      <c r="D19" s="78">
        <f t="shared" si="13"/>
        <v>140593</v>
      </c>
      <c r="E19" s="79">
        <f t="shared" si="13"/>
        <v>138223.47000000003</v>
      </c>
      <c r="F19" s="45">
        <f>D19/D17</f>
        <v>0.31203855639160344</v>
      </c>
      <c r="G19" s="45">
        <f>E19/E17</f>
        <v>0.28814420590465656</v>
      </c>
      <c r="H19" s="82">
        <f t="shared" si="0"/>
        <v>-1.6853826292916218E-2</v>
      </c>
      <c r="I19" s="85">
        <f t="shared" si="1"/>
        <v>-7.657499369071509E-2</v>
      </c>
      <c r="K19" s="78">
        <f t="shared" si="14"/>
        <v>9723</v>
      </c>
      <c r="L19" s="79">
        <f t="shared" si="14"/>
        <v>10782.160999999998</v>
      </c>
      <c r="M19" s="45">
        <f>K19/K17</f>
        <v>0.11726510847794404</v>
      </c>
      <c r="N19" s="45">
        <f>L19/L17</f>
        <v>0.11283654800542092</v>
      </c>
      <c r="O19" s="82">
        <f t="shared" si="9"/>
        <v>0.10893355960094603</v>
      </c>
      <c r="P19" s="85">
        <f t="shared" si="10"/>
        <v>-3.7765372240763907E-2</v>
      </c>
      <c r="R19" s="43">
        <f t="shared" si="6"/>
        <v>0.69157070408910826</v>
      </c>
      <c r="S19" s="44">
        <f t="shared" si="7"/>
        <v>0.78005283762591082</v>
      </c>
      <c r="T19" s="51">
        <f t="shared" si="8"/>
        <v>0.12794372724817119</v>
      </c>
    </row>
    <row r="20" spans="1:20" ht="24" customHeight="1" x14ac:dyDescent="0.25">
      <c r="A20" s="46"/>
      <c r="B20" s="74" t="s">
        <v>42</v>
      </c>
      <c r="D20" s="19">
        <f t="shared" si="13"/>
        <v>0</v>
      </c>
      <c r="E20" s="20">
        <f t="shared" si="13"/>
        <v>70860.58</v>
      </c>
      <c r="F20" s="2">
        <f>D20/D19</f>
        <v>0</v>
      </c>
      <c r="G20" s="2">
        <f>E20/E19</f>
        <v>0.51265230137834039</v>
      </c>
      <c r="H20" s="86" t="e">
        <f t="shared" ref="H20:H21" si="15">(E20-D20)/D20</f>
        <v>#DIV/0!</v>
      </c>
      <c r="I20" s="87" t="e">
        <f t="shared" ref="I20:I21" si="16">(G20-F20)/F20</f>
        <v>#DIV/0!</v>
      </c>
      <c r="K20" s="19">
        <f t="shared" si="14"/>
        <v>0</v>
      </c>
      <c r="L20" s="20">
        <f t="shared" si="14"/>
        <v>6469.7019999999993</v>
      </c>
      <c r="M20" s="2">
        <f>K20/K19</f>
        <v>0</v>
      </c>
      <c r="N20" s="2">
        <f>L20/L19</f>
        <v>0.60003759914176757</v>
      </c>
      <c r="O20" s="86" t="e">
        <f t="shared" si="9"/>
        <v>#DIV/0!</v>
      </c>
      <c r="P20" s="87" t="e">
        <f t="shared" si="10"/>
        <v>#DIV/0!</v>
      </c>
      <c r="R20" s="88" t="e">
        <f t="shared" si="6"/>
        <v>#DIV/0!</v>
      </c>
      <c r="S20" s="89">
        <f t="shared" si="7"/>
        <v>0.9130184934980774</v>
      </c>
      <c r="T20" s="90" t="e">
        <f t="shared" si="8"/>
        <v>#DIV/0!</v>
      </c>
    </row>
    <row r="21" spans="1:20" ht="24" customHeight="1" thickBot="1" x14ac:dyDescent="0.3">
      <c r="A21" s="75"/>
      <c r="B21" s="76" t="s">
        <v>45</v>
      </c>
      <c r="C21" s="10"/>
      <c r="D21" s="21">
        <f t="shared" si="13"/>
        <v>0</v>
      </c>
      <c r="E21" s="22">
        <f t="shared" si="13"/>
        <v>67362.890000000014</v>
      </c>
      <c r="F21" s="11">
        <f>D21/D19</f>
        <v>0</v>
      </c>
      <c r="G21" s="11">
        <f>E21/E19</f>
        <v>0.48734769862165955</v>
      </c>
      <c r="H21" s="91" t="e">
        <f t="shared" si="15"/>
        <v>#DIV/0!</v>
      </c>
      <c r="I21" s="92" t="e">
        <f t="shared" si="16"/>
        <v>#DIV/0!</v>
      </c>
      <c r="K21" s="21">
        <f t="shared" si="14"/>
        <v>0</v>
      </c>
      <c r="L21" s="22">
        <f t="shared" si="14"/>
        <v>4312.458999999998</v>
      </c>
      <c r="M21" s="11">
        <f>K21/K19</f>
        <v>0</v>
      </c>
      <c r="N21" s="11">
        <f>L21/L19</f>
        <v>0.39996240085823231</v>
      </c>
      <c r="O21" s="91" t="e">
        <f t="shared" si="9"/>
        <v>#DIV/0!</v>
      </c>
      <c r="P21" s="92" t="e">
        <f t="shared" si="10"/>
        <v>#DIV/0!</v>
      </c>
      <c r="R21" s="65" t="e">
        <f t="shared" si="6"/>
        <v>#DIV/0!</v>
      </c>
      <c r="S21" s="62">
        <f t="shared" si="7"/>
        <v>0.64018319285291903</v>
      </c>
      <c r="T21" s="66" t="e">
        <f t="shared" si="8"/>
        <v>#DIV/0!</v>
      </c>
    </row>
    <row r="22" spans="1:20" ht="24" customHeight="1" thickBot="1" x14ac:dyDescent="0.3">
      <c r="J22" s="1"/>
    </row>
    <row r="23" spans="1:20" s="42" customFormat="1" ht="15" customHeight="1" x14ac:dyDescent="0.25">
      <c r="A23" s="329" t="s">
        <v>2</v>
      </c>
      <c r="B23" s="312"/>
      <c r="C23" s="312"/>
      <c r="D23" s="340" t="s">
        <v>1</v>
      </c>
      <c r="E23" s="359"/>
      <c r="F23" s="341" t="s">
        <v>13</v>
      </c>
      <c r="G23" s="341"/>
      <c r="H23" s="360" t="s">
        <v>34</v>
      </c>
      <c r="I23" s="359"/>
      <c r="J23"/>
      <c r="K23" s="340" t="s">
        <v>19</v>
      </c>
      <c r="L23" s="359"/>
      <c r="M23" s="341" t="s">
        <v>13</v>
      </c>
      <c r="N23" s="341"/>
      <c r="O23" s="360" t="s">
        <v>34</v>
      </c>
      <c r="P23" s="359"/>
      <c r="Q23"/>
      <c r="R23" s="340" t="s">
        <v>22</v>
      </c>
      <c r="S23" s="341"/>
      <c r="T23" s="69" t="s">
        <v>0</v>
      </c>
    </row>
    <row r="24" spans="1:20" s="3" customFormat="1" ht="15" customHeight="1" x14ac:dyDescent="0.25">
      <c r="A24" s="347"/>
      <c r="B24" s="313"/>
      <c r="C24" s="313"/>
      <c r="D24" s="361" t="s">
        <v>40</v>
      </c>
      <c r="E24" s="362"/>
      <c r="F24" s="363" t="str">
        <f>D24</f>
        <v>jan - mar</v>
      </c>
      <c r="G24" s="363"/>
      <c r="H24" s="361" t="str">
        <f>F24</f>
        <v>jan - mar</v>
      </c>
      <c r="I24" s="362"/>
      <c r="J24"/>
      <c r="K24" s="361" t="str">
        <f>D24</f>
        <v>jan - mar</v>
      </c>
      <c r="L24" s="362"/>
      <c r="M24" s="363" t="str">
        <f>D24</f>
        <v>jan - mar</v>
      </c>
      <c r="N24" s="363"/>
      <c r="O24" s="361" t="str">
        <f>D24</f>
        <v>jan - mar</v>
      </c>
      <c r="P24" s="362"/>
      <c r="Q24"/>
      <c r="R24" s="361" t="str">
        <f>D24</f>
        <v>jan - mar</v>
      </c>
      <c r="S24" s="363"/>
      <c r="T24" s="67" t="s">
        <v>35</v>
      </c>
    </row>
    <row r="25" spans="1:20" ht="15.75" customHeight="1" thickBot="1" x14ac:dyDescent="0.3">
      <c r="A25" s="347"/>
      <c r="B25" s="313"/>
      <c r="C25" s="313"/>
      <c r="D25" s="16">
        <v>2016</v>
      </c>
      <c r="E25" s="67">
        <v>2017</v>
      </c>
      <c r="F25" s="68">
        <f>D25</f>
        <v>2016</v>
      </c>
      <c r="G25" s="68">
        <f>E25</f>
        <v>2017</v>
      </c>
      <c r="H25" s="16" t="s">
        <v>1</v>
      </c>
      <c r="I25" s="67" t="s">
        <v>14</v>
      </c>
      <c r="K25" s="16">
        <f>D25</f>
        <v>2016</v>
      </c>
      <c r="L25" s="67">
        <f>E25</f>
        <v>2017</v>
      </c>
      <c r="M25" s="68">
        <f>F25</f>
        <v>2016</v>
      </c>
      <c r="N25" s="67">
        <f>G25</f>
        <v>2017</v>
      </c>
      <c r="O25" s="68">
        <v>1000</v>
      </c>
      <c r="P25" s="67" t="s">
        <v>14</v>
      </c>
      <c r="R25" s="16">
        <f>D25</f>
        <v>2016</v>
      </c>
      <c r="S25" s="68">
        <f>E25</f>
        <v>2017</v>
      </c>
      <c r="T25" s="67" t="s">
        <v>23</v>
      </c>
    </row>
    <row r="26" spans="1:20" ht="24" customHeight="1" thickBot="1" x14ac:dyDescent="0.3">
      <c r="A26" s="72" t="s">
        <v>29</v>
      </c>
      <c r="B26" s="13"/>
      <c r="C26" s="13"/>
      <c r="D26" s="17"/>
      <c r="E26" s="18"/>
      <c r="F26" s="14" t="e">
        <f>D26/D36</f>
        <v>#DIV/0!</v>
      </c>
      <c r="G26" s="14" t="e">
        <f>E26/E36</f>
        <v>#DIV/0!</v>
      </c>
      <c r="H26" s="80" t="e">
        <f t="shared" ref="H26:H40" si="17">(E26-D26)/D26</f>
        <v>#DIV/0!</v>
      </c>
      <c r="I26" s="83" t="e">
        <f t="shared" ref="I26:I40" si="18">(G26-F26)/F26</f>
        <v>#DIV/0!</v>
      </c>
      <c r="J26" s="1"/>
      <c r="K26" s="17"/>
      <c r="L26" s="18"/>
      <c r="M26" s="14">
        <f>K26/K36</f>
        <v>0</v>
      </c>
      <c r="N26" s="14">
        <f>L26/L36</f>
        <v>0</v>
      </c>
      <c r="O26" s="80" t="e">
        <f t="shared" ref="O26:O40" si="19">(L26-K26)/K26</f>
        <v>#DIV/0!</v>
      </c>
      <c r="P26" s="83" t="e">
        <f t="shared" ref="P26:P40" si="20">(N26-M26)/M26</f>
        <v>#DIV/0!</v>
      </c>
      <c r="Q26" s="1"/>
      <c r="R26" s="24" t="e">
        <f>(K26/D26)*10</f>
        <v>#DIV/0!</v>
      </c>
      <c r="S26" s="62" t="e">
        <f>(L26/E26)*10</f>
        <v>#DIV/0!</v>
      </c>
      <c r="T26" s="50" t="e">
        <f>(S26-R26)/R26</f>
        <v>#DIV/0!</v>
      </c>
    </row>
    <row r="27" spans="1:20" ht="24" customHeight="1" x14ac:dyDescent="0.25">
      <c r="A27" s="73" t="s">
        <v>44</v>
      </c>
      <c r="B27" s="3"/>
      <c r="D27" s="19"/>
      <c r="E27" s="20"/>
      <c r="F27" s="47" t="e">
        <f>D27/D26</f>
        <v>#DIV/0!</v>
      </c>
      <c r="G27" s="47" t="e">
        <f>E27/E26</f>
        <v>#DIV/0!</v>
      </c>
      <c r="H27" s="81" t="e">
        <f t="shared" si="17"/>
        <v>#DIV/0!</v>
      </c>
      <c r="I27" s="84" t="e">
        <f t="shared" si="18"/>
        <v>#DIV/0!</v>
      </c>
      <c r="J27" s="3"/>
      <c r="K27" s="19"/>
      <c r="L27" s="20"/>
      <c r="M27" s="47" t="e">
        <f>K27/K26</f>
        <v>#DIV/0!</v>
      </c>
      <c r="N27" s="47" t="e">
        <f>L27/L26</f>
        <v>#DIV/0!</v>
      </c>
      <c r="O27" s="81" t="e">
        <f t="shared" si="19"/>
        <v>#DIV/0!</v>
      </c>
      <c r="P27" s="84" t="e">
        <f t="shared" si="20"/>
        <v>#DIV/0!</v>
      </c>
      <c r="Q27" s="3"/>
      <c r="R27" s="27" t="e">
        <f t="shared" ref="R27:R40" si="21">(K27/D27)*10</f>
        <v>#DIV/0!</v>
      </c>
      <c r="S27" s="28" t="e">
        <f t="shared" ref="S27:S40" si="22">(L27/E27)*10</f>
        <v>#DIV/0!</v>
      </c>
      <c r="T27" s="49" t="e">
        <f t="shared" ref="T27:T40" si="23">(S27-R27)/R27</f>
        <v>#DIV/0!</v>
      </c>
    </row>
    <row r="28" spans="1:20" ht="24" customHeight="1" x14ac:dyDescent="0.25">
      <c r="A28" s="77" t="s">
        <v>43</v>
      </c>
      <c r="B28" s="70"/>
      <c r="C28" s="71"/>
      <c r="D28" s="78"/>
      <c r="E28" s="79">
        <f>E29+E30</f>
        <v>0</v>
      </c>
      <c r="F28" s="45" t="e">
        <f>D28/D26</f>
        <v>#DIV/0!</v>
      </c>
      <c r="G28" s="45" t="e">
        <f>E28/E26</f>
        <v>#DIV/0!</v>
      </c>
      <c r="H28" s="82" t="e">
        <f t="shared" si="17"/>
        <v>#DIV/0!</v>
      </c>
      <c r="I28" s="85" t="e">
        <f t="shared" si="18"/>
        <v>#DIV/0!</v>
      </c>
      <c r="J28" s="3"/>
      <c r="K28" s="78"/>
      <c r="L28" s="79">
        <f>L29+L30</f>
        <v>0</v>
      </c>
      <c r="M28" s="45" t="e">
        <f>K28/K26</f>
        <v>#DIV/0!</v>
      </c>
      <c r="N28" s="45" t="e">
        <f>L28/L26</f>
        <v>#DIV/0!</v>
      </c>
      <c r="O28" s="82" t="e">
        <f t="shared" si="19"/>
        <v>#DIV/0!</v>
      </c>
      <c r="P28" s="85" t="e">
        <f t="shared" si="20"/>
        <v>#DIV/0!</v>
      </c>
      <c r="Q28" s="3"/>
      <c r="R28" s="63" t="e">
        <f t="shared" si="21"/>
        <v>#DIV/0!</v>
      </c>
      <c r="S28" s="64" t="e">
        <f t="shared" si="22"/>
        <v>#DIV/0!</v>
      </c>
      <c r="T28" s="51" t="e">
        <f t="shared" si="23"/>
        <v>#DIV/0!</v>
      </c>
    </row>
    <row r="29" spans="1:20" ht="24" customHeight="1" x14ac:dyDescent="0.25">
      <c r="A29" s="46"/>
      <c r="B29" s="74" t="s">
        <v>42</v>
      </c>
      <c r="D29" s="19"/>
      <c r="E29" s="20"/>
      <c r="F29" s="47"/>
      <c r="G29" s="47" t="e">
        <f>E29/E28</f>
        <v>#DIV/0!</v>
      </c>
      <c r="H29" s="86" t="e">
        <f t="shared" si="17"/>
        <v>#DIV/0!</v>
      </c>
      <c r="I29" s="87" t="e">
        <f t="shared" si="18"/>
        <v>#DIV/0!</v>
      </c>
      <c r="J29" s="3"/>
      <c r="K29" s="19"/>
      <c r="L29" s="20"/>
      <c r="M29" s="47"/>
      <c r="N29" s="47" t="e">
        <f>L29/L28</f>
        <v>#DIV/0!</v>
      </c>
      <c r="O29" s="86" t="e">
        <f t="shared" si="19"/>
        <v>#DIV/0!</v>
      </c>
      <c r="P29" s="87" t="e">
        <f t="shared" si="20"/>
        <v>#DIV/0!</v>
      </c>
      <c r="Q29" s="3"/>
      <c r="R29" s="88" t="e">
        <f t="shared" si="21"/>
        <v>#DIV/0!</v>
      </c>
      <c r="S29" s="89" t="e">
        <f t="shared" si="22"/>
        <v>#DIV/0!</v>
      </c>
      <c r="T29" s="90" t="e">
        <f t="shared" si="23"/>
        <v>#DIV/0!</v>
      </c>
    </row>
    <row r="30" spans="1:20" ht="24" customHeight="1" thickBot="1" x14ac:dyDescent="0.3">
      <c r="A30" s="46"/>
      <c r="B30" s="74" t="s">
        <v>45</v>
      </c>
      <c r="D30" s="19"/>
      <c r="E30" s="20"/>
      <c r="F30" s="47" t="e">
        <f>D30/D28</f>
        <v>#DIV/0!</v>
      </c>
      <c r="G30" s="47" t="e">
        <f>E30/E28</f>
        <v>#DIV/0!</v>
      </c>
      <c r="H30" s="86" t="e">
        <f t="shared" si="17"/>
        <v>#DIV/0!</v>
      </c>
      <c r="I30" s="87" t="e">
        <f t="shared" si="18"/>
        <v>#DIV/0!</v>
      </c>
      <c r="J30" s="3"/>
      <c r="K30" s="19"/>
      <c r="L30" s="20"/>
      <c r="M30" s="47" t="e">
        <f>K30/K28</f>
        <v>#DIV/0!</v>
      </c>
      <c r="N30" s="47" t="e">
        <f>L30/L28</f>
        <v>#DIV/0!</v>
      </c>
      <c r="O30" s="86" t="e">
        <f t="shared" si="19"/>
        <v>#DIV/0!</v>
      </c>
      <c r="P30" s="87" t="e">
        <f t="shared" si="20"/>
        <v>#DIV/0!</v>
      </c>
      <c r="Q30" s="3"/>
      <c r="R30" s="65" t="e">
        <f t="shared" si="21"/>
        <v>#DIV/0!</v>
      </c>
      <c r="S30" s="62" t="e">
        <f t="shared" si="22"/>
        <v>#DIV/0!</v>
      </c>
      <c r="T30" s="66" t="e">
        <f t="shared" si="23"/>
        <v>#DIV/0!</v>
      </c>
    </row>
    <row r="31" spans="1:20" ht="24" customHeight="1" thickBot="1" x14ac:dyDescent="0.3">
      <c r="A31" s="72" t="s">
        <v>30</v>
      </c>
      <c r="B31" s="13"/>
      <c r="C31" s="13"/>
      <c r="D31" s="17"/>
      <c r="E31" s="18"/>
      <c r="F31" s="14" t="e">
        <f>D31/D36</f>
        <v>#DIV/0!</v>
      </c>
      <c r="G31" s="14" t="e">
        <f>E31/E36</f>
        <v>#DIV/0!</v>
      </c>
      <c r="H31" s="80" t="e">
        <f t="shared" si="17"/>
        <v>#DIV/0!</v>
      </c>
      <c r="I31" s="83" t="e">
        <f t="shared" si="18"/>
        <v>#DIV/0!</v>
      </c>
      <c r="J31" s="3"/>
      <c r="K31" s="17"/>
      <c r="L31" s="18"/>
      <c r="M31" s="14">
        <f>K31/K36</f>
        <v>0</v>
      </c>
      <c r="N31" s="14">
        <f>L31/L36</f>
        <v>0</v>
      </c>
      <c r="O31" s="80" t="e">
        <f t="shared" si="19"/>
        <v>#DIV/0!</v>
      </c>
      <c r="P31" s="83" t="e">
        <f t="shared" si="20"/>
        <v>#DIV/0!</v>
      </c>
      <c r="Q31" s="3"/>
      <c r="R31" s="24" t="e">
        <f t="shared" si="21"/>
        <v>#DIV/0!</v>
      </c>
      <c r="S31" s="62" t="e">
        <f t="shared" si="22"/>
        <v>#DIV/0!</v>
      </c>
      <c r="T31" s="50" t="e">
        <f t="shared" si="23"/>
        <v>#DIV/0!</v>
      </c>
    </row>
    <row r="32" spans="1:20" ht="24" customHeight="1" thickBot="1" x14ac:dyDescent="0.3">
      <c r="A32" s="73" t="s">
        <v>44</v>
      </c>
      <c r="B32" s="3"/>
      <c r="D32" s="19"/>
      <c r="E32" s="20"/>
      <c r="F32" s="47" t="e">
        <f>D32/D31</f>
        <v>#DIV/0!</v>
      </c>
      <c r="G32" s="47" t="e">
        <f>E32/E31</f>
        <v>#DIV/0!</v>
      </c>
      <c r="H32" s="81" t="e">
        <f t="shared" si="17"/>
        <v>#DIV/0!</v>
      </c>
      <c r="I32" s="84" t="e">
        <f t="shared" si="18"/>
        <v>#DIV/0!</v>
      </c>
      <c r="J32" s="3"/>
      <c r="K32" s="19"/>
      <c r="L32" s="20"/>
      <c r="M32" s="47" t="e">
        <f>K32/K31</f>
        <v>#DIV/0!</v>
      </c>
      <c r="N32" s="47" t="e">
        <f>L32/L31</f>
        <v>#DIV/0!</v>
      </c>
      <c r="O32" s="81" t="e">
        <f t="shared" si="19"/>
        <v>#DIV/0!</v>
      </c>
      <c r="P32" s="84" t="e">
        <f t="shared" si="20"/>
        <v>#DIV/0!</v>
      </c>
      <c r="Q32" s="3"/>
      <c r="R32" s="24" t="e">
        <f t="shared" si="21"/>
        <v>#DIV/0!</v>
      </c>
      <c r="S32" s="62" t="e">
        <f t="shared" si="22"/>
        <v>#DIV/0!</v>
      </c>
      <c r="T32" s="50" t="e">
        <f t="shared" si="23"/>
        <v>#DIV/0!</v>
      </c>
    </row>
    <row r="33" spans="1:20" ht="24" customHeight="1" thickBot="1" x14ac:dyDescent="0.3">
      <c r="A33" s="77" t="s">
        <v>43</v>
      </c>
      <c r="B33" s="70"/>
      <c r="C33" s="71"/>
      <c r="D33" s="78"/>
      <c r="E33" s="79">
        <f>E34+E35</f>
        <v>0</v>
      </c>
      <c r="F33" s="45" t="e">
        <f>D33/D31</f>
        <v>#DIV/0!</v>
      </c>
      <c r="G33" s="45" t="e">
        <f>E33/E31</f>
        <v>#DIV/0!</v>
      </c>
      <c r="H33" s="82" t="e">
        <f t="shared" si="17"/>
        <v>#DIV/0!</v>
      </c>
      <c r="I33" s="85" t="e">
        <f t="shared" si="18"/>
        <v>#DIV/0!</v>
      </c>
      <c r="J33" s="3"/>
      <c r="K33" s="78"/>
      <c r="L33" s="79">
        <f>L34+L35</f>
        <v>0</v>
      </c>
      <c r="M33" s="45" t="e">
        <f>K33/K31</f>
        <v>#DIV/0!</v>
      </c>
      <c r="N33" s="45" t="e">
        <f>L33/L31</f>
        <v>#DIV/0!</v>
      </c>
      <c r="O33" s="82" t="e">
        <f t="shared" si="19"/>
        <v>#DIV/0!</v>
      </c>
      <c r="P33" s="85" t="e">
        <f t="shared" si="20"/>
        <v>#DIV/0!</v>
      </c>
      <c r="Q33" s="3"/>
      <c r="R33" s="24" t="e">
        <f t="shared" si="21"/>
        <v>#DIV/0!</v>
      </c>
      <c r="S33" s="62" t="e">
        <f t="shared" si="22"/>
        <v>#DIV/0!</v>
      </c>
      <c r="T33" s="50" t="e">
        <f t="shared" si="23"/>
        <v>#DIV/0!</v>
      </c>
    </row>
    <row r="34" spans="1:20" ht="24" customHeight="1" x14ac:dyDescent="0.25">
      <c r="A34" s="46"/>
      <c r="B34" s="74" t="s">
        <v>42</v>
      </c>
      <c r="D34" s="19"/>
      <c r="E34" s="20"/>
      <c r="F34" s="2"/>
      <c r="G34" s="2" t="e">
        <f>E34/E33</f>
        <v>#DIV/0!</v>
      </c>
      <c r="H34" s="86" t="e">
        <f t="shared" si="17"/>
        <v>#DIV/0!</v>
      </c>
      <c r="I34" s="87" t="e">
        <f t="shared" si="18"/>
        <v>#DIV/0!</v>
      </c>
      <c r="K34" s="19"/>
      <c r="L34" s="20"/>
      <c r="M34" s="2"/>
      <c r="N34" s="2" t="e">
        <f>L34/L33</f>
        <v>#DIV/0!</v>
      </c>
      <c r="O34" s="86" t="e">
        <f t="shared" si="19"/>
        <v>#DIV/0!</v>
      </c>
      <c r="P34" s="87" t="e">
        <f t="shared" si="20"/>
        <v>#DIV/0!</v>
      </c>
      <c r="R34" s="93" t="e">
        <f t="shared" si="21"/>
        <v>#DIV/0!</v>
      </c>
      <c r="S34" s="94" t="e">
        <f t="shared" si="22"/>
        <v>#DIV/0!</v>
      </c>
      <c r="T34" s="95" t="e">
        <f t="shared" si="23"/>
        <v>#DIV/0!</v>
      </c>
    </row>
    <row r="35" spans="1:20" ht="24" customHeight="1" thickBot="1" x14ac:dyDescent="0.3">
      <c r="A35" s="46"/>
      <c r="B35" s="74" t="s">
        <v>45</v>
      </c>
      <c r="D35" s="19"/>
      <c r="E35" s="20"/>
      <c r="F35" s="2" t="e">
        <f>D35/D33</f>
        <v>#DIV/0!</v>
      </c>
      <c r="G35" s="2" t="e">
        <f>E35/E33</f>
        <v>#DIV/0!</v>
      </c>
      <c r="H35" s="86" t="e">
        <f t="shared" si="17"/>
        <v>#DIV/0!</v>
      </c>
      <c r="I35" s="87" t="e">
        <f t="shared" si="18"/>
        <v>#DIV/0!</v>
      </c>
      <c r="K35" s="19"/>
      <c r="L35" s="20"/>
      <c r="M35" s="2" t="e">
        <f>K35/K33</f>
        <v>#DIV/0!</v>
      </c>
      <c r="N35" s="2" t="e">
        <f>L35/L33</f>
        <v>#DIV/0!</v>
      </c>
      <c r="O35" s="86" t="e">
        <f t="shared" si="19"/>
        <v>#DIV/0!</v>
      </c>
      <c r="P35" s="87" t="e">
        <f t="shared" si="20"/>
        <v>#DIV/0!</v>
      </c>
      <c r="R35" s="65" t="e">
        <f t="shared" si="21"/>
        <v>#DIV/0!</v>
      </c>
      <c r="S35" s="62" t="e">
        <f t="shared" si="22"/>
        <v>#DIV/0!</v>
      </c>
      <c r="T35" s="66" t="e">
        <f t="shared" si="23"/>
        <v>#DIV/0!</v>
      </c>
    </row>
    <row r="36" spans="1:20" ht="24" customHeight="1" thickBot="1" x14ac:dyDescent="0.3">
      <c r="A36" s="72" t="s">
        <v>12</v>
      </c>
      <c r="B36" s="13"/>
      <c r="C36" s="13"/>
      <c r="D36" s="17">
        <f>D26+D31</f>
        <v>0</v>
      </c>
      <c r="E36" s="18">
        <f>E26+E31</f>
        <v>0</v>
      </c>
      <c r="F36" s="14" t="e">
        <f>F26+F31</f>
        <v>#DIV/0!</v>
      </c>
      <c r="G36" s="14" t="e">
        <f>G26+G31</f>
        <v>#DIV/0!</v>
      </c>
      <c r="H36" s="80" t="e">
        <f t="shared" si="17"/>
        <v>#DIV/0!</v>
      </c>
      <c r="I36" s="83" t="e">
        <f t="shared" si="18"/>
        <v>#DIV/0!</v>
      </c>
      <c r="J36" s="1"/>
      <c r="K36" s="17">
        <v>82914.689000000057</v>
      </c>
      <c r="L36" s="18">
        <v>95555.57299999996</v>
      </c>
      <c r="M36" s="14">
        <f>M26+M31</f>
        <v>0</v>
      </c>
      <c r="N36" s="14">
        <f>N26+N31</f>
        <v>0</v>
      </c>
      <c r="O36" s="80">
        <f t="shared" si="19"/>
        <v>0.15245650864106713</v>
      </c>
      <c r="P36" s="83" t="e">
        <f t="shared" si="20"/>
        <v>#DIV/0!</v>
      </c>
      <c r="R36" s="24" t="e">
        <f t="shared" si="21"/>
        <v>#DIV/0!</v>
      </c>
      <c r="S36" s="62" t="e">
        <f t="shared" si="22"/>
        <v>#DIV/0!</v>
      </c>
      <c r="T36" s="50" t="e">
        <f t="shared" si="23"/>
        <v>#DIV/0!</v>
      </c>
    </row>
    <row r="37" spans="1:20" ht="24" customHeight="1" x14ac:dyDescent="0.25">
      <c r="A37" s="73" t="s">
        <v>44</v>
      </c>
      <c r="B37" s="3"/>
      <c r="D37" s="19">
        <f t="shared" ref="D37:E37" si="24">D27+D32</f>
        <v>0</v>
      </c>
      <c r="E37" s="20">
        <f t="shared" si="24"/>
        <v>0</v>
      </c>
      <c r="F37" s="47" t="e">
        <f>D37/D36</f>
        <v>#DIV/0!</v>
      </c>
      <c r="G37" s="47" t="e">
        <f>E37/E36</f>
        <v>#DIV/0!</v>
      </c>
      <c r="H37" s="81" t="e">
        <f t="shared" si="17"/>
        <v>#DIV/0!</v>
      </c>
      <c r="I37" s="84" t="e">
        <f t="shared" si="18"/>
        <v>#DIV/0!</v>
      </c>
      <c r="J37" s="3"/>
      <c r="K37" s="19">
        <f t="shared" ref="K37:L37" si="25">K27+K32</f>
        <v>0</v>
      </c>
      <c r="L37" s="20">
        <f t="shared" si="25"/>
        <v>0</v>
      </c>
      <c r="M37" s="47">
        <f>K37/K36</f>
        <v>0</v>
      </c>
      <c r="N37" s="47">
        <f>L37/L36</f>
        <v>0</v>
      </c>
      <c r="O37" s="81" t="e">
        <f t="shared" si="19"/>
        <v>#DIV/0!</v>
      </c>
      <c r="P37" s="84" t="e">
        <f t="shared" si="20"/>
        <v>#DIV/0!</v>
      </c>
      <c r="Q37" s="3"/>
      <c r="R37" s="96" t="e">
        <f t="shared" si="21"/>
        <v>#DIV/0!</v>
      </c>
      <c r="S37" s="97" t="e">
        <f t="shared" si="22"/>
        <v>#DIV/0!</v>
      </c>
      <c r="T37" s="98" t="e">
        <f t="shared" si="23"/>
        <v>#DIV/0!</v>
      </c>
    </row>
    <row r="38" spans="1:20" ht="24" customHeight="1" x14ac:dyDescent="0.25">
      <c r="A38" s="77" t="s">
        <v>43</v>
      </c>
      <c r="B38" s="70"/>
      <c r="C38" s="71"/>
      <c r="D38" s="78">
        <f t="shared" ref="D38:E38" si="26">D28+D33</f>
        <v>0</v>
      </c>
      <c r="E38" s="79">
        <f t="shared" si="26"/>
        <v>0</v>
      </c>
      <c r="F38" s="45" t="e">
        <f>D38/D36</f>
        <v>#DIV/0!</v>
      </c>
      <c r="G38" s="45" t="e">
        <f>E38/E36</f>
        <v>#DIV/0!</v>
      </c>
      <c r="H38" s="82" t="e">
        <f t="shared" si="17"/>
        <v>#DIV/0!</v>
      </c>
      <c r="I38" s="85" t="e">
        <f t="shared" si="18"/>
        <v>#DIV/0!</v>
      </c>
      <c r="J38" s="3"/>
      <c r="K38" s="78">
        <f t="shared" ref="K38:L38" si="27">K28+K33</f>
        <v>0</v>
      </c>
      <c r="L38" s="79">
        <f t="shared" si="27"/>
        <v>0</v>
      </c>
      <c r="M38" s="45">
        <f>K38/K36</f>
        <v>0</v>
      </c>
      <c r="N38" s="45">
        <f>L38/L36</f>
        <v>0</v>
      </c>
      <c r="O38" s="82" t="e">
        <f t="shared" si="19"/>
        <v>#DIV/0!</v>
      </c>
      <c r="P38" s="85" t="e">
        <f t="shared" si="20"/>
        <v>#DIV/0!</v>
      </c>
      <c r="Q38" s="3"/>
      <c r="R38" s="43" t="e">
        <f t="shared" si="21"/>
        <v>#DIV/0!</v>
      </c>
      <c r="S38" s="44" t="e">
        <f t="shared" si="22"/>
        <v>#DIV/0!</v>
      </c>
      <c r="T38" s="51" t="e">
        <f t="shared" si="23"/>
        <v>#DIV/0!</v>
      </c>
    </row>
    <row r="39" spans="1:20" ht="24" customHeight="1" x14ac:dyDescent="0.25">
      <c r="A39" s="46"/>
      <c r="B39" s="74" t="s">
        <v>42</v>
      </c>
      <c r="D39" s="19">
        <f t="shared" ref="D39:E39" si="28">D29+D34</f>
        <v>0</v>
      </c>
      <c r="E39" s="20">
        <f t="shared" si="28"/>
        <v>0</v>
      </c>
      <c r="F39" s="2" t="e">
        <f>D39/D38</f>
        <v>#DIV/0!</v>
      </c>
      <c r="G39" s="2" t="e">
        <f>E39/E38</f>
        <v>#DIV/0!</v>
      </c>
      <c r="H39" s="86" t="e">
        <f t="shared" si="17"/>
        <v>#DIV/0!</v>
      </c>
      <c r="I39" s="87" t="e">
        <f t="shared" si="18"/>
        <v>#DIV/0!</v>
      </c>
      <c r="K39" s="19">
        <f t="shared" ref="K39:L39" si="29">K29+K34</f>
        <v>0</v>
      </c>
      <c r="L39" s="20">
        <f t="shared" si="29"/>
        <v>0</v>
      </c>
      <c r="M39" s="2" t="e">
        <f>K39/K38</f>
        <v>#DIV/0!</v>
      </c>
      <c r="N39" s="2" t="e">
        <f>L39/L38</f>
        <v>#DIV/0!</v>
      </c>
      <c r="O39" s="86" t="e">
        <f t="shared" si="19"/>
        <v>#DIV/0!</v>
      </c>
      <c r="P39" s="87" t="e">
        <f t="shared" si="20"/>
        <v>#DIV/0!</v>
      </c>
      <c r="R39" s="88" t="e">
        <f t="shared" si="21"/>
        <v>#DIV/0!</v>
      </c>
      <c r="S39" s="89" t="e">
        <f t="shared" si="22"/>
        <v>#DIV/0!</v>
      </c>
      <c r="T39" s="90" t="e">
        <f t="shared" si="23"/>
        <v>#DIV/0!</v>
      </c>
    </row>
    <row r="40" spans="1:20" ht="24" customHeight="1" thickBot="1" x14ac:dyDescent="0.3">
      <c r="A40" s="75"/>
      <c r="B40" s="76" t="s">
        <v>45</v>
      </c>
      <c r="C40" s="10"/>
      <c r="D40" s="21">
        <f t="shared" ref="D40:E40" si="30">D30+D35</f>
        <v>0</v>
      </c>
      <c r="E40" s="22">
        <f t="shared" si="30"/>
        <v>0</v>
      </c>
      <c r="F40" s="11" t="e">
        <f>D40/D38</f>
        <v>#DIV/0!</v>
      </c>
      <c r="G40" s="11" t="e">
        <f>E40/E38</f>
        <v>#DIV/0!</v>
      </c>
      <c r="H40" s="91" t="e">
        <f t="shared" si="17"/>
        <v>#DIV/0!</v>
      </c>
      <c r="I40" s="92" t="e">
        <f t="shared" si="18"/>
        <v>#DIV/0!</v>
      </c>
      <c r="K40" s="21">
        <f t="shared" ref="K40:L40" si="31">K30+K35</f>
        <v>0</v>
      </c>
      <c r="L40" s="22">
        <f t="shared" si="31"/>
        <v>0</v>
      </c>
      <c r="M40" s="11" t="e">
        <f>K40/K38</f>
        <v>#DIV/0!</v>
      </c>
      <c r="N40" s="11" t="e">
        <f>L40/L38</f>
        <v>#DIV/0!</v>
      </c>
      <c r="O40" s="91" t="e">
        <f t="shared" si="19"/>
        <v>#DIV/0!</v>
      </c>
      <c r="P40" s="92" t="e">
        <f t="shared" si="20"/>
        <v>#DIV/0!</v>
      </c>
      <c r="R40" s="65" t="e">
        <f t="shared" si="21"/>
        <v>#DIV/0!</v>
      </c>
      <c r="S40" s="62" t="e">
        <f t="shared" si="22"/>
        <v>#DIV/0!</v>
      </c>
      <c r="T40" s="66" t="e">
        <f t="shared" si="23"/>
        <v>#DIV/0!</v>
      </c>
    </row>
    <row r="41" spans="1:20" ht="24.75" customHeight="1" thickBot="1" x14ac:dyDescent="0.3"/>
    <row r="42" spans="1:20" ht="15" customHeight="1" x14ac:dyDescent="0.25">
      <c r="A42" s="329" t="s">
        <v>2</v>
      </c>
      <c r="B42" s="312"/>
      <c r="C42" s="312"/>
      <c r="D42" s="340" t="s">
        <v>1</v>
      </c>
      <c r="E42" s="359"/>
      <c r="F42" s="341" t="s">
        <v>13</v>
      </c>
      <c r="G42" s="341"/>
      <c r="H42" s="360" t="s">
        <v>34</v>
      </c>
      <c r="I42" s="359"/>
      <c r="K42" s="340" t="s">
        <v>19</v>
      </c>
      <c r="L42" s="359"/>
      <c r="M42" s="341" t="s">
        <v>13</v>
      </c>
      <c r="N42" s="341"/>
      <c r="O42" s="360" t="s">
        <v>34</v>
      </c>
      <c r="P42" s="359"/>
      <c r="R42" s="340" t="s">
        <v>22</v>
      </c>
      <c r="S42" s="341"/>
      <c r="T42" s="69" t="s">
        <v>0</v>
      </c>
    </row>
    <row r="43" spans="1:20" ht="15" customHeight="1" x14ac:dyDescent="0.25">
      <c r="A43" s="347"/>
      <c r="B43" s="313"/>
      <c r="C43" s="313"/>
      <c r="D43" s="361" t="s">
        <v>40</v>
      </c>
      <c r="E43" s="362"/>
      <c r="F43" s="363" t="str">
        <f>D43</f>
        <v>jan - mar</v>
      </c>
      <c r="G43" s="363"/>
      <c r="H43" s="361" t="str">
        <f>F43</f>
        <v>jan - mar</v>
      </c>
      <c r="I43" s="362"/>
      <c r="K43" s="361" t="str">
        <f>D43</f>
        <v>jan - mar</v>
      </c>
      <c r="L43" s="362"/>
      <c r="M43" s="363" t="str">
        <f>D43</f>
        <v>jan - mar</v>
      </c>
      <c r="N43" s="363"/>
      <c r="O43" s="361" t="str">
        <f>D43</f>
        <v>jan - mar</v>
      </c>
      <c r="P43" s="362"/>
      <c r="R43" s="361" t="str">
        <f>D43</f>
        <v>jan - mar</v>
      </c>
      <c r="S43" s="363"/>
      <c r="T43" s="67" t="s">
        <v>35</v>
      </c>
    </row>
    <row r="44" spans="1:20" ht="15.75" customHeight="1" thickBot="1" x14ac:dyDescent="0.3">
      <c r="A44" s="347"/>
      <c r="B44" s="313"/>
      <c r="C44" s="313"/>
      <c r="D44" s="16">
        <v>2016</v>
      </c>
      <c r="E44" s="67">
        <v>2017</v>
      </c>
      <c r="F44" s="68">
        <f>D44</f>
        <v>2016</v>
      </c>
      <c r="G44" s="68">
        <f>E44</f>
        <v>2017</v>
      </c>
      <c r="H44" s="16" t="s">
        <v>1</v>
      </c>
      <c r="I44" s="67" t="s">
        <v>14</v>
      </c>
      <c r="K44" s="16">
        <f>D44</f>
        <v>2016</v>
      </c>
      <c r="L44" s="67">
        <f>E44</f>
        <v>2017</v>
      </c>
      <c r="M44" s="68">
        <f>F44</f>
        <v>2016</v>
      </c>
      <c r="N44" s="67">
        <f>G44</f>
        <v>2017</v>
      </c>
      <c r="O44" s="68">
        <v>1000</v>
      </c>
      <c r="P44" s="67" t="s">
        <v>14</v>
      </c>
      <c r="R44" s="16">
        <f>D44</f>
        <v>2016</v>
      </c>
      <c r="S44" s="68">
        <f>E44</f>
        <v>2017</v>
      </c>
      <c r="T44" s="67" t="s">
        <v>23</v>
      </c>
    </row>
    <row r="45" spans="1:20" ht="24" customHeight="1" thickBot="1" x14ac:dyDescent="0.3">
      <c r="A45" s="72" t="s">
        <v>29</v>
      </c>
      <c r="B45" s="13"/>
      <c r="C45" s="13"/>
      <c r="D45" s="17"/>
      <c r="E45" s="18"/>
      <c r="F45" s="14" t="e">
        <f>D45/D55</f>
        <v>#DIV/0!</v>
      </c>
      <c r="G45" s="14" t="e">
        <f>E45/E55</f>
        <v>#DIV/0!</v>
      </c>
      <c r="H45" s="80" t="e">
        <f t="shared" ref="H45:H59" si="32">(E45-D45)/D45</f>
        <v>#DIV/0!</v>
      </c>
      <c r="I45" s="83" t="e">
        <f t="shared" ref="I45:I59" si="33">(G45-F45)/F45</f>
        <v>#DIV/0!</v>
      </c>
      <c r="J45" s="1"/>
      <c r="K45" s="17"/>
      <c r="L45" s="18"/>
      <c r="M45" s="14">
        <f>K45/K55</f>
        <v>0</v>
      </c>
      <c r="N45" s="14">
        <f>L45/L55</f>
        <v>0</v>
      </c>
      <c r="O45" s="80" t="e">
        <f t="shared" ref="O45:O59" si="34">(L45-K45)/K45</f>
        <v>#DIV/0!</v>
      </c>
      <c r="P45" s="83" t="e">
        <f t="shared" ref="P45:P59" si="35">(N45-M45)/M45</f>
        <v>#DIV/0!</v>
      </c>
      <c r="Q45" s="1"/>
      <c r="R45" s="24" t="e">
        <f>(K45/D45)*10</f>
        <v>#DIV/0!</v>
      </c>
      <c r="S45" s="62" t="e">
        <f>(L45/E45)*10</f>
        <v>#DIV/0!</v>
      </c>
      <c r="T45" s="50" t="e">
        <f>(S45-R45)/R45</f>
        <v>#DIV/0!</v>
      </c>
    </row>
    <row r="46" spans="1:20" ht="24" customHeight="1" x14ac:dyDescent="0.25">
      <c r="A46" s="73" t="s">
        <v>44</v>
      </c>
      <c r="B46" s="3"/>
      <c r="D46" s="19"/>
      <c r="E46" s="20"/>
      <c r="F46" s="47" t="e">
        <f>D46/D45</f>
        <v>#DIV/0!</v>
      </c>
      <c r="G46" s="47" t="e">
        <f>E46/E45</f>
        <v>#DIV/0!</v>
      </c>
      <c r="H46" s="81" t="e">
        <f t="shared" si="32"/>
        <v>#DIV/0!</v>
      </c>
      <c r="I46" s="84" t="e">
        <f t="shared" si="33"/>
        <v>#DIV/0!</v>
      </c>
      <c r="J46" s="3"/>
      <c r="K46" s="19"/>
      <c r="L46" s="20"/>
      <c r="M46" s="47" t="e">
        <f>K46/K45</f>
        <v>#DIV/0!</v>
      </c>
      <c r="N46" s="47" t="e">
        <f>L46/L45</f>
        <v>#DIV/0!</v>
      </c>
      <c r="O46" s="81" t="e">
        <f t="shared" si="34"/>
        <v>#DIV/0!</v>
      </c>
      <c r="P46" s="84" t="e">
        <f t="shared" si="35"/>
        <v>#DIV/0!</v>
      </c>
      <c r="Q46" s="3"/>
      <c r="R46" s="27" t="e">
        <f t="shared" ref="R46:R59" si="36">(K46/D46)*10</f>
        <v>#DIV/0!</v>
      </c>
      <c r="S46" s="28" t="e">
        <f t="shared" ref="S46:S59" si="37">(L46/E46)*10</f>
        <v>#DIV/0!</v>
      </c>
      <c r="T46" s="49" t="e">
        <f t="shared" ref="T46:T59" si="38">(S46-R46)/R46</f>
        <v>#DIV/0!</v>
      </c>
    </row>
    <row r="47" spans="1:20" ht="24" customHeight="1" x14ac:dyDescent="0.25">
      <c r="A47" s="77" t="s">
        <v>43</v>
      </c>
      <c r="B47" s="70"/>
      <c r="C47" s="71"/>
      <c r="D47" s="78"/>
      <c r="E47" s="79">
        <f>E48+E49</f>
        <v>0</v>
      </c>
      <c r="F47" s="45" t="e">
        <f>D47/D45</f>
        <v>#DIV/0!</v>
      </c>
      <c r="G47" s="45" t="e">
        <f>E47/E45</f>
        <v>#DIV/0!</v>
      </c>
      <c r="H47" s="82" t="e">
        <f t="shared" si="32"/>
        <v>#DIV/0!</v>
      </c>
      <c r="I47" s="85" t="e">
        <f t="shared" si="33"/>
        <v>#DIV/0!</v>
      </c>
      <c r="J47" s="3"/>
      <c r="K47" s="78"/>
      <c r="L47" s="79">
        <f>L48+L49</f>
        <v>0</v>
      </c>
      <c r="M47" s="45" t="e">
        <f>K47/K45</f>
        <v>#DIV/0!</v>
      </c>
      <c r="N47" s="45" t="e">
        <f>L47/L45</f>
        <v>#DIV/0!</v>
      </c>
      <c r="O47" s="82" t="e">
        <f t="shared" si="34"/>
        <v>#DIV/0!</v>
      </c>
      <c r="P47" s="85" t="e">
        <f t="shared" si="35"/>
        <v>#DIV/0!</v>
      </c>
      <c r="Q47" s="3"/>
      <c r="R47" s="63" t="e">
        <f t="shared" si="36"/>
        <v>#DIV/0!</v>
      </c>
      <c r="S47" s="64" t="e">
        <f t="shared" si="37"/>
        <v>#DIV/0!</v>
      </c>
      <c r="T47" s="51" t="e">
        <f t="shared" si="38"/>
        <v>#DIV/0!</v>
      </c>
    </row>
    <row r="48" spans="1:20" ht="24" customHeight="1" x14ac:dyDescent="0.25">
      <c r="A48" s="46"/>
      <c r="B48" s="74" t="s">
        <v>42</v>
      </c>
      <c r="D48" s="19"/>
      <c r="E48" s="20"/>
      <c r="F48" s="47"/>
      <c r="G48" s="47" t="e">
        <f>E48/E47</f>
        <v>#DIV/0!</v>
      </c>
      <c r="H48" s="86" t="e">
        <f t="shared" si="32"/>
        <v>#DIV/0!</v>
      </c>
      <c r="I48" s="87" t="e">
        <f t="shared" si="33"/>
        <v>#DIV/0!</v>
      </c>
      <c r="J48" s="3"/>
      <c r="K48" s="19"/>
      <c r="L48" s="20"/>
      <c r="M48" s="47"/>
      <c r="N48" s="47" t="e">
        <f>L48/L47</f>
        <v>#DIV/0!</v>
      </c>
      <c r="O48" s="86" t="e">
        <f t="shared" si="34"/>
        <v>#DIV/0!</v>
      </c>
      <c r="P48" s="87" t="e">
        <f t="shared" si="35"/>
        <v>#DIV/0!</v>
      </c>
      <c r="Q48" s="3"/>
      <c r="R48" s="88" t="e">
        <f t="shared" si="36"/>
        <v>#DIV/0!</v>
      </c>
      <c r="S48" s="89" t="e">
        <f t="shared" si="37"/>
        <v>#DIV/0!</v>
      </c>
      <c r="T48" s="90" t="e">
        <f t="shared" si="38"/>
        <v>#DIV/0!</v>
      </c>
    </row>
    <row r="49" spans="1:20" ht="24" customHeight="1" thickBot="1" x14ac:dyDescent="0.3">
      <c r="A49" s="46"/>
      <c r="B49" s="74" t="s">
        <v>45</v>
      </c>
      <c r="D49" s="19"/>
      <c r="E49" s="20"/>
      <c r="F49" s="47" t="e">
        <f>D49/D47</f>
        <v>#DIV/0!</v>
      </c>
      <c r="G49" s="47" t="e">
        <f>E49/E47</f>
        <v>#DIV/0!</v>
      </c>
      <c r="H49" s="86" t="e">
        <f t="shared" si="32"/>
        <v>#DIV/0!</v>
      </c>
      <c r="I49" s="87" t="e">
        <f t="shared" si="33"/>
        <v>#DIV/0!</v>
      </c>
      <c r="J49" s="3"/>
      <c r="K49" s="19"/>
      <c r="L49" s="20"/>
      <c r="M49" s="47" t="e">
        <f>K49/K47</f>
        <v>#DIV/0!</v>
      </c>
      <c r="N49" s="47" t="e">
        <f>L49/L47</f>
        <v>#DIV/0!</v>
      </c>
      <c r="O49" s="86" t="e">
        <f t="shared" si="34"/>
        <v>#DIV/0!</v>
      </c>
      <c r="P49" s="87" t="e">
        <f t="shared" si="35"/>
        <v>#DIV/0!</v>
      </c>
      <c r="Q49" s="3"/>
      <c r="R49" s="65" t="e">
        <f t="shared" si="36"/>
        <v>#DIV/0!</v>
      </c>
      <c r="S49" s="62" t="e">
        <f t="shared" si="37"/>
        <v>#DIV/0!</v>
      </c>
      <c r="T49" s="66" t="e">
        <f t="shared" si="38"/>
        <v>#DIV/0!</v>
      </c>
    </row>
    <row r="50" spans="1:20" ht="24" customHeight="1" thickBot="1" x14ac:dyDescent="0.3">
      <c r="A50" s="72" t="s">
        <v>30</v>
      </c>
      <c r="B50" s="13"/>
      <c r="C50" s="13"/>
      <c r="D50" s="17"/>
      <c r="E50" s="18"/>
      <c r="F50" s="14" t="e">
        <f>D50/D55</f>
        <v>#DIV/0!</v>
      </c>
      <c r="G50" s="14" t="e">
        <f>E50/E55</f>
        <v>#DIV/0!</v>
      </c>
      <c r="H50" s="80" t="e">
        <f t="shared" si="32"/>
        <v>#DIV/0!</v>
      </c>
      <c r="I50" s="83" t="e">
        <f t="shared" si="33"/>
        <v>#DIV/0!</v>
      </c>
      <c r="J50" s="3"/>
      <c r="K50" s="17"/>
      <c r="L50" s="18"/>
      <c r="M50" s="14">
        <f>K50/K55</f>
        <v>0</v>
      </c>
      <c r="N50" s="14">
        <f>L50/L55</f>
        <v>0</v>
      </c>
      <c r="O50" s="80" t="e">
        <f t="shared" si="34"/>
        <v>#DIV/0!</v>
      </c>
      <c r="P50" s="83" t="e">
        <f t="shared" si="35"/>
        <v>#DIV/0!</v>
      </c>
      <c r="Q50" s="3"/>
      <c r="R50" s="24" t="e">
        <f t="shared" si="36"/>
        <v>#DIV/0!</v>
      </c>
      <c r="S50" s="62" t="e">
        <f t="shared" si="37"/>
        <v>#DIV/0!</v>
      </c>
      <c r="T50" s="50" t="e">
        <f t="shared" si="38"/>
        <v>#DIV/0!</v>
      </c>
    </row>
    <row r="51" spans="1:20" ht="24" customHeight="1" thickBot="1" x14ac:dyDescent="0.3">
      <c r="A51" s="73" t="s">
        <v>44</v>
      </c>
      <c r="B51" s="3"/>
      <c r="D51" s="19"/>
      <c r="E51" s="20"/>
      <c r="F51" s="47" t="e">
        <f>D51/D50</f>
        <v>#DIV/0!</v>
      </c>
      <c r="G51" s="47" t="e">
        <f>E51/E50</f>
        <v>#DIV/0!</v>
      </c>
      <c r="H51" s="81" t="e">
        <f t="shared" si="32"/>
        <v>#DIV/0!</v>
      </c>
      <c r="I51" s="84" t="e">
        <f t="shared" si="33"/>
        <v>#DIV/0!</v>
      </c>
      <c r="J51" s="3"/>
      <c r="K51" s="19"/>
      <c r="L51" s="20"/>
      <c r="M51" s="47" t="e">
        <f>K51/K50</f>
        <v>#DIV/0!</v>
      </c>
      <c r="N51" s="47" t="e">
        <f>L51/L50</f>
        <v>#DIV/0!</v>
      </c>
      <c r="O51" s="81" t="e">
        <f t="shared" si="34"/>
        <v>#DIV/0!</v>
      </c>
      <c r="P51" s="84" t="e">
        <f t="shared" si="35"/>
        <v>#DIV/0!</v>
      </c>
      <c r="Q51" s="3"/>
      <c r="R51" s="24" t="e">
        <f t="shared" si="36"/>
        <v>#DIV/0!</v>
      </c>
      <c r="S51" s="62" t="e">
        <f t="shared" si="37"/>
        <v>#DIV/0!</v>
      </c>
      <c r="T51" s="50" t="e">
        <f t="shared" si="38"/>
        <v>#DIV/0!</v>
      </c>
    </row>
    <row r="52" spans="1:20" ht="24" customHeight="1" thickBot="1" x14ac:dyDescent="0.3">
      <c r="A52" s="77" t="s">
        <v>43</v>
      </c>
      <c r="B52" s="70"/>
      <c r="C52" s="71"/>
      <c r="D52" s="78"/>
      <c r="E52" s="79">
        <f>E53+E54</f>
        <v>0</v>
      </c>
      <c r="F52" s="45" t="e">
        <f>D52/D50</f>
        <v>#DIV/0!</v>
      </c>
      <c r="G52" s="45" t="e">
        <f>E52/E50</f>
        <v>#DIV/0!</v>
      </c>
      <c r="H52" s="82" t="e">
        <f t="shared" si="32"/>
        <v>#DIV/0!</v>
      </c>
      <c r="I52" s="85" t="e">
        <f t="shared" si="33"/>
        <v>#DIV/0!</v>
      </c>
      <c r="J52" s="3"/>
      <c r="K52" s="78"/>
      <c r="L52" s="79">
        <f>L53+L54</f>
        <v>0</v>
      </c>
      <c r="M52" s="45" t="e">
        <f>K52/K50</f>
        <v>#DIV/0!</v>
      </c>
      <c r="N52" s="45" t="e">
        <f>L52/L50</f>
        <v>#DIV/0!</v>
      </c>
      <c r="O52" s="82" t="e">
        <f t="shared" si="34"/>
        <v>#DIV/0!</v>
      </c>
      <c r="P52" s="85" t="e">
        <f t="shared" si="35"/>
        <v>#DIV/0!</v>
      </c>
      <c r="Q52" s="3"/>
      <c r="R52" s="24" t="e">
        <f t="shared" si="36"/>
        <v>#DIV/0!</v>
      </c>
      <c r="S52" s="62" t="e">
        <f t="shared" si="37"/>
        <v>#DIV/0!</v>
      </c>
      <c r="T52" s="50" t="e">
        <f t="shared" si="38"/>
        <v>#DIV/0!</v>
      </c>
    </row>
    <row r="53" spans="1:20" ht="24" customHeight="1" x14ac:dyDescent="0.25">
      <c r="A53" s="46"/>
      <c r="B53" s="74" t="s">
        <v>42</v>
      </c>
      <c r="D53" s="19"/>
      <c r="E53" s="20"/>
      <c r="F53" s="2"/>
      <c r="G53" s="2" t="e">
        <f>E53/E52</f>
        <v>#DIV/0!</v>
      </c>
      <c r="H53" s="86" t="e">
        <f t="shared" si="32"/>
        <v>#DIV/0!</v>
      </c>
      <c r="I53" s="87" t="e">
        <f t="shared" si="33"/>
        <v>#DIV/0!</v>
      </c>
      <c r="K53" s="19"/>
      <c r="L53" s="20"/>
      <c r="M53" s="2"/>
      <c r="N53" s="2" t="e">
        <f>L53/L52</f>
        <v>#DIV/0!</v>
      </c>
      <c r="O53" s="86" t="e">
        <f t="shared" si="34"/>
        <v>#DIV/0!</v>
      </c>
      <c r="P53" s="87" t="e">
        <f t="shared" si="35"/>
        <v>#DIV/0!</v>
      </c>
      <c r="R53" s="93" t="e">
        <f t="shared" si="36"/>
        <v>#DIV/0!</v>
      </c>
      <c r="S53" s="94" t="e">
        <f t="shared" si="37"/>
        <v>#DIV/0!</v>
      </c>
      <c r="T53" s="95" t="e">
        <f t="shared" si="38"/>
        <v>#DIV/0!</v>
      </c>
    </row>
    <row r="54" spans="1:20" ht="24" customHeight="1" thickBot="1" x14ac:dyDescent="0.3">
      <c r="A54" s="46"/>
      <c r="B54" s="74" t="s">
        <v>45</v>
      </c>
      <c r="D54" s="19"/>
      <c r="E54" s="20"/>
      <c r="F54" s="2" t="e">
        <f>D54/D52</f>
        <v>#DIV/0!</v>
      </c>
      <c r="G54" s="2" t="e">
        <f>E54/E52</f>
        <v>#DIV/0!</v>
      </c>
      <c r="H54" s="86" t="e">
        <f t="shared" si="32"/>
        <v>#DIV/0!</v>
      </c>
      <c r="I54" s="87" t="e">
        <f t="shared" si="33"/>
        <v>#DIV/0!</v>
      </c>
      <c r="K54" s="19"/>
      <c r="L54" s="20"/>
      <c r="M54" s="2" t="e">
        <f>K54/K52</f>
        <v>#DIV/0!</v>
      </c>
      <c r="N54" s="2" t="e">
        <f>L54/L52</f>
        <v>#DIV/0!</v>
      </c>
      <c r="O54" s="86" t="e">
        <f t="shared" si="34"/>
        <v>#DIV/0!</v>
      </c>
      <c r="P54" s="87" t="e">
        <f t="shared" si="35"/>
        <v>#DIV/0!</v>
      </c>
      <c r="R54" s="65" t="e">
        <f t="shared" si="36"/>
        <v>#DIV/0!</v>
      </c>
      <c r="S54" s="62" t="e">
        <f t="shared" si="37"/>
        <v>#DIV/0!</v>
      </c>
      <c r="T54" s="66" t="e">
        <f t="shared" si="38"/>
        <v>#DIV/0!</v>
      </c>
    </row>
    <row r="55" spans="1:20" ht="24" customHeight="1" thickBot="1" x14ac:dyDescent="0.3">
      <c r="A55" s="72" t="s">
        <v>12</v>
      </c>
      <c r="B55" s="13"/>
      <c r="C55" s="13"/>
      <c r="D55" s="17">
        <f>D45+D50</f>
        <v>0</v>
      </c>
      <c r="E55" s="18">
        <f>E45+E50</f>
        <v>0</v>
      </c>
      <c r="F55" s="14" t="e">
        <f>F45+F50</f>
        <v>#DIV/0!</v>
      </c>
      <c r="G55" s="14" t="e">
        <f>G45+G50</f>
        <v>#DIV/0!</v>
      </c>
      <c r="H55" s="80" t="e">
        <f t="shared" si="32"/>
        <v>#DIV/0!</v>
      </c>
      <c r="I55" s="83" t="e">
        <f t="shared" si="33"/>
        <v>#DIV/0!</v>
      </c>
      <c r="J55" s="1"/>
      <c r="K55" s="17">
        <v>82914.689000000057</v>
      </c>
      <c r="L55" s="18">
        <v>95555.57299999996</v>
      </c>
      <c r="M55" s="14">
        <f>M45+M50</f>
        <v>0</v>
      </c>
      <c r="N55" s="14">
        <f>N45+N50</f>
        <v>0</v>
      </c>
      <c r="O55" s="80">
        <f t="shared" si="34"/>
        <v>0.15245650864106713</v>
      </c>
      <c r="P55" s="83" t="e">
        <f t="shared" si="35"/>
        <v>#DIV/0!</v>
      </c>
      <c r="R55" s="24" t="e">
        <f t="shared" si="36"/>
        <v>#DIV/0!</v>
      </c>
      <c r="S55" s="62" t="e">
        <f t="shared" si="37"/>
        <v>#DIV/0!</v>
      </c>
      <c r="T55" s="50" t="e">
        <f t="shared" si="38"/>
        <v>#DIV/0!</v>
      </c>
    </row>
    <row r="56" spans="1:20" ht="24" customHeight="1" x14ac:dyDescent="0.25">
      <c r="A56" s="73" t="s">
        <v>44</v>
      </c>
      <c r="B56" s="3"/>
      <c r="D56" s="19">
        <f t="shared" ref="D56:E56" si="39">D46+D51</f>
        <v>0</v>
      </c>
      <c r="E56" s="20">
        <f t="shared" si="39"/>
        <v>0</v>
      </c>
      <c r="F56" s="47" t="e">
        <f>D56/D55</f>
        <v>#DIV/0!</v>
      </c>
      <c r="G56" s="47" t="e">
        <f>E56/E55</f>
        <v>#DIV/0!</v>
      </c>
      <c r="H56" s="81" t="e">
        <f t="shared" si="32"/>
        <v>#DIV/0!</v>
      </c>
      <c r="I56" s="84" t="e">
        <f t="shared" si="33"/>
        <v>#DIV/0!</v>
      </c>
      <c r="J56" s="3"/>
      <c r="K56" s="19">
        <f t="shared" ref="K56:L56" si="40">K46+K51</f>
        <v>0</v>
      </c>
      <c r="L56" s="20">
        <f t="shared" si="40"/>
        <v>0</v>
      </c>
      <c r="M56" s="47">
        <f>K56/K55</f>
        <v>0</v>
      </c>
      <c r="N56" s="47">
        <f>L56/L55</f>
        <v>0</v>
      </c>
      <c r="O56" s="81" t="e">
        <f t="shared" si="34"/>
        <v>#DIV/0!</v>
      </c>
      <c r="P56" s="84" t="e">
        <f t="shared" si="35"/>
        <v>#DIV/0!</v>
      </c>
      <c r="Q56" s="3"/>
      <c r="R56" s="96" t="e">
        <f t="shared" si="36"/>
        <v>#DIV/0!</v>
      </c>
      <c r="S56" s="97" t="e">
        <f t="shared" si="37"/>
        <v>#DIV/0!</v>
      </c>
      <c r="T56" s="98" t="e">
        <f t="shared" si="38"/>
        <v>#DIV/0!</v>
      </c>
    </row>
    <row r="57" spans="1:20" ht="24" customHeight="1" x14ac:dyDescent="0.25">
      <c r="A57" s="77" t="s">
        <v>43</v>
      </c>
      <c r="B57" s="70"/>
      <c r="C57" s="71"/>
      <c r="D57" s="78">
        <f t="shared" ref="D57:E57" si="41">D47+D52</f>
        <v>0</v>
      </c>
      <c r="E57" s="79">
        <f t="shared" si="41"/>
        <v>0</v>
      </c>
      <c r="F57" s="45" t="e">
        <f>D57/D55</f>
        <v>#DIV/0!</v>
      </c>
      <c r="G57" s="45" t="e">
        <f>E57/E55</f>
        <v>#DIV/0!</v>
      </c>
      <c r="H57" s="82" t="e">
        <f t="shared" si="32"/>
        <v>#DIV/0!</v>
      </c>
      <c r="I57" s="85" t="e">
        <f t="shared" si="33"/>
        <v>#DIV/0!</v>
      </c>
      <c r="J57" s="3"/>
      <c r="K57" s="78">
        <f t="shared" ref="K57:L57" si="42">K47+K52</f>
        <v>0</v>
      </c>
      <c r="L57" s="79">
        <f t="shared" si="42"/>
        <v>0</v>
      </c>
      <c r="M57" s="45">
        <f>K57/K55</f>
        <v>0</v>
      </c>
      <c r="N57" s="45">
        <f>L57/L55</f>
        <v>0</v>
      </c>
      <c r="O57" s="82" t="e">
        <f t="shared" si="34"/>
        <v>#DIV/0!</v>
      </c>
      <c r="P57" s="85" t="e">
        <f t="shared" si="35"/>
        <v>#DIV/0!</v>
      </c>
      <c r="Q57" s="3"/>
      <c r="R57" s="43" t="e">
        <f t="shared" si="36"/>
        <v>#DIV/0!</v>
      </c>
      <c r="S57" s="44" t="e">
        <f t="shared" si="37"/>
        <v>#DIV/0!</v>
      </c>
      <c r="T57" s="51" t="e">
        <f t="shared" si="38"/>
        <v>#DIV/0!</v>
      </c>
    </row>
    <row r="58" spans="1:20" ht="24" customHeight="1" x14ac:dyDescent="0.25">
      <c r="A58" s="46"/>
      <c r="B58" s="74" t="s">
        <v>42</v>
      </c>
      <c r="D58" s="19">
        <f t="shared" ref="D58:E58" si="43">D48+D53</f>
        <v>0</v>
      </c>
      <c r="E58" s="20">
        <f t="shared" si="43"/>
        <v>0</v>
      </c>
      <c r="F58" s="2" t="e">
        <f>D58/D57</f>
        <v>#DIV/0!</v>
      </c>
      <c r="G58" s="2" t="e">
        <f>E58/E57</f>
        <v>#DIV/0!</v>
      </c>
      <c r="H58" s="86" t="e">
        <f t="shared" si="32"/>
        <v>#DIV/0!</v>
      </c>
      <c r="I58" s="87" t="e">
        <f t="shared" si="33"/>
        <v>#DIV/0!</v>
      </c>
      <c r="K58" s="19">
        <f t="shared" ref="K58:L58" si="44">K48+K53</f>
        <v>0</v>
      </c>
      <c r="L58" s="20">
        <f t="shared" si="44"/>
        <v>0</v>
      </c>
      <c r="M58" s="2" t="e">
        <f>K58/K57</f>
        <v>#DIV/0!</v>
      </c>
      <c r="N58" s="2" t="e">
        <f>L58/L57</f>
        <v>#DIV/0!</v>
      </c>
      <c r="O58" s="86" t="e">
        <f t="shared" si="34"/>
        <v>#DIV/0!</v>
      </c>
      <c r="P58" s="87" t="e">
        <f t="shared" si="35"/>
        <v>#DIV/0!</v>
      </c>
      <c r="R58" s="88" t="e">
        <f t="shared" si="36"/>
        <v>#DIV/0!</v>
      </c>
      <c r="S58" s="89" t="e">
        <f t="shared" si="37"/>
        <v>#DIV/0!</v>
      </c>
      <c r="T58" s="90" t="e">
        <f t="shared" si="38"/>
        <v>#DIV/0!</v>
      </c>
    </row>
    <row r="59" spans="1:20" ht="24" customHeight="1" thickBot="1" x14ac:dyDescent="0.3">
      <c r="A59" s="75"/>
      <c r="B59" s="76" t="s">
        <v>45</v>
      </c>
      <c r="C59" s="10"/>
      <c r="D59" s="21">
        <f t="shared" ref="D59:E59" si="45">D49+D54</f>
        <v>0</v>
      </c>
      <c r="E59" s="22">
        <f t="shared" si="45"/>
        <v>0</v>
      </c>
      <c r="F59" s="11" t="e">
        <f>D59/D57</f>
        <v>#DIV/0!</v>
      </c>
      <c r="G59" s="11" t="e">
        <f>E59/E57</f>
        <v>#DIV/0!</v>
      </c>
      <c r="H59" s="91" t="e">
        <f t="shared" si="32"/>
        <v>#DIV/0!</v>
      </c>
      <c r="I59" s="92" t="e">
        <f t="shared" si="33"/>
        <v>#DIV/0!</v>
      </c>
      <c r="K59" s="21">
        <f t="shared" ref="K59:L59" si="46">K49+K54</f>
        <v>0</v>
      </c>
      <c r="L59" s="22">
        <f t="shared" si="46"/>
        <v>0</v>
      </c>
      <c r="M59" s="11" t="e">
        <f>K59/K57</f>
        <v>#DIV/0!</v>
      </c>
      <c r="N59" s="11" t="e">
        <f>L59/L57</f>
        <v>#DIV/0!</v>
      </c>
      <c r="O59" s="91" t="e">
        <f t="shared" si="34"/>
        <v>#DIV/0!</v>
      </c>
      <c r="P59" s="92" t="e">
        <f t="shared" si="35"/>
        <v>#DIV/0!</v>
      </c>
      <c r="R59" s="65" t="e">
        <f t="shared" si="36"/>
        <v>#DIV/0!</v>
      </c>
      <c r="S59" s="62" t="e">
        <f t="shared" si="37"/>
        <v>#DIV/0!</v>
      </c>
      <c r="T59" s="66" t="e">
        <f t="shared" si="38"/>
        <v>#DIV/0!</v>
      </c>
    </row>
  </sheetData>
  <mergeCells count="45">
    <mergeCell ref="M42:N42"/>
    <mergeCell ref="O42:P42"/>
    <mergeCell ref="R42:S42"/>
    <mergeCell ref="D43:E43"/>
    <mergeCell ref="F43:G43"/>
    <mergeCell ref="H43:I43"/>
    <mergeCell ref="K43:L43"/>
    <mergeCell ref="M43:N43"/>
    <mergeCell ref="O43:P43"/>
    <mergeCell ref="R43:S43"/>
    <mergeCell ref="A42:C44"/>
    <mergeCell ref="D42:E42"/>
    <mergeCell ref="F42:G42"/>
    <mergeCell ref="H42:I42"/>
    <mergeCell ref="K42:L42"/>
    <mergeCell ref="M23:N23"/>
    <mergeCell ref="O23:P23"/>
    <mergeCell ref="R23:S23"/>
    <mergeCell ref="D24:E24"/>
    <mergeCell ref="F24:G24"/>
    <mergeCell ref="H24:I24"/>
    <mergeCell ref="K24:L24"/>
    <mergeCell ref="M24:N24"/>
    <mergeCell ref="O24:P24"/>
    <mergeCell ref="R24:S24"/>
    <mergeCell ref="A23:C25"/>
    <mergeCell ref="D23:E23"/>
    <mergeCell ref="F23:G23"/>
    <mergeCell ref="H23:I23"/>
    <mergeCell ref="K23:L23"/>
    <mergeCell ref="O4:P4"/>
    <mergeCell ref="R4:S4"/>
    <mergeCell ref="D5:E5"/>
    <mergeCell ref="F5:G5"/>
    <mergeCell ref="H5:I5"/>
    <mergeCell ref="K5:L5"/>
    <mergeCell ref="M5:N5"/>
    <mergeCell ref="O5:P5"/>
    <mergeCell ref="R5:S5"/>
    <mergeCell ref="M4:N4"/>
    <mergeCell ref="A4:C6"/>
    <mergeCell ref="D4:E4"/>
    <mergeCell ref="F4:G4"/>
    <mergeCell ref="H4:I4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O20:P21 R20:T21 T10:T11 O10:P11 R10:R11 R15:R16 T15:T16 O15:P16 H15:I16 H20:I21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6B23AA8-FD42-4E97-8D0B-D22CB5B465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H7:I21</xm:sqref>
        </x14:conditionalFormatting>
        <x14:conditionalFormatting xmlns:xm="http://schemas.microsoft.com/office/excel/2006/main">
          <x14:cfRule type="iconSet" priority="6" id="{0A19E607-6EFD-4ADA-B7BB-8ED2EDCAE9E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H26:I40</xm:sqref>
        </x14:conditionalFormatting>
        <x14:conditionalFormatting xmlns:xm="http://schemas.microsoft.com/office/excel/2006/main">
          <x14:cfRule type="iconSet" priority="3" id="{6FB0756F-60B9-4046-B6AE-5D1B316E370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H45:I59</xm:sqref>
        </x14:conditionalFormatting>
        <x14:conditionalFormatting xmlns:xm="http://schemas.microsoft.com/office/excel/2006/main">
          <x14:cfRule type="iconSet" priority="13" id="{81656338-F3B9-4D9E-A51F-C02CBE4EEA5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O7:P21</xm:sqref>
        </x14:conditionalFormatting>
        <x14:conditionalFormatting xmlns:xm="http://schemas.microsoft.com/office/excel/2006/main">
          <x14:cfRule type="iconSet" priority="4" id="{81C0546D-B54B-4F05-996D-4CBBD996D5D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O26:P40</xm:sqref>
        </x14:conditionalFormatting>
        <x14:conditionalFormatting xmlns:xm="http://schemas.microsoft.com/office/excel/2006/main">
          <x14:cfRule type="iconSet" priority="1" id="{536479E8-B809-413C-A37E-F6260A78413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O45:P59</xm:sqref>
        </x14:conditionalFormatting>
        <x14:conditionalFormatting xmlns:xm="http://schemas.microsoft.com/office/excel/2006/main">
          <x14:cfRule type="iconSet" priority="15" id="{BD7F3B5F-EBF6-4AE9-8CBC-67C241F3C9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T7:T21</xm:sqref>
        </x14:conditionalFormatting>
        <x14:conditionalFormatting xmlns:xm="http://schemas.microsoft.com/office/excel/2006/main">
          <x14:cfRule type="iconSet" priority="5" id="{43E9E47C-34E0-425F-A003-D9DB0C6BDFF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T26:T40</xm:sqref>
        </x14:conditionalFormatting>
        <x14:conditionalFormatting xmlns:xm="http://schemas.microsoft.com/office/excel/2006/main">
          <x14:cfRule type="iconSet" priority="2" id="{27976132-3175-4784-BEEC-63C938AE722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T45:T59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4151A-DA90-446D-B4B5-9E564B659768}">
  <sheetPr codeName="Folha3">
    <pageSetUpPr fitToPage="1"/>
  </sheetPr>
  <dimension ref="A1:AJ36"/>
  <sheetViews>
    <sheetView showGridLines="0" topLeftCell="D9" workbookViewId="0">
      <selection activeCell="Q19" sqref="Q19"/>
    </sheetView>
  </sheetViews>
  <sheetFormatPr defaultRowHeight="15" x14ac:dyDescent="0.25"/>
  <cols>
    <col min="1" max="1" width="19.42578125" bestFit="1" customWidth="1"/>
    <col min="18" max="18" width="18.5703125" customWidth="1"/>
    <col min="19" max="20" width="9.140625" customWidth="1"/>
    <col min="21" max="22" width="9.7109375" customWidth="1"/>
    <col min="260" max="260" width="19.42578125" bestFit="1" customWidth="1"/>
    <col min="270" max="270" width="18.5703125" customWidth="1"/>
    <col min="271" max="272" width="9.140625" customWidth="1"/>
    <col min="273" max="273" width="0" hidden="1" customWidth="1"/>
    <col min="274" max="275" width="9.85546875" customWidth="1"/>
    <col min="516" max="516" width="19.42578125" bestFit="1" customWidth="1"/>
    <col min="526" max="526" width="18.5703125" customWidth="1"/>
    <col min="527" max="528" width="9.140625" customWidth="1"/>
    <col min="529" max="529" width="0" hidden="1" customWidth="1"/>
    <col min="530" max="531" width="9.85546875" customWidth="1"/>
    <col min="772" max="772" width="19.42578125" bestFit="1" customWidth="1"/>
    <col min="782" max="782" width="18.5703125" customWidth="1"/>
    <col min="783" max="784" width="9.140625" customWidth="1"/>
    <col min="785" max="785" width="0" hidden="1" customWidth="1"/>
    <col min="786" max="787" width="9.85546875" customWidth="1"/>
    <col min="1028" max="1028" width="19.42578125" bestFit="1" customWidth="1"/>
    <col min="1038" max="1038" width="18.5703125" customWidth="1"/>
    <col min="1039" max="1040" width="9.140625" customWidth="1"/>
    <col min="1041" max="1041" width="0" hidden="1" customWidth="1"/>
    <col min="1042" max="1043" width="9.85546875" customWidth="1"/>
    <col min="1284" max="1284" width="19.42578125" bestFit="1" customWidth="1"/>
    <col min="1294" max="1294" width="18.5703125" customWidth="1"/>
    <col min="1295" max="1296" width="9.140625" customWidth="1"/>
    <col min="1297" max="1297" width="0" hidden="1" customWidth="1"/>
    <col min="1298" max="1299" width="9.85546875" customWidth="1"/>
    <col min="1540" max="1540" width="19.42578125" bestFit="1" customWidth="1"/>
    <col min="1550" max="1550" width="18.5703125" customWidth="1"/>
    <col min="1551" max="1552" width="9.140625" customWidth="1"/>
    <col min="1553" max="1553" width="0" hidden="1" customWidth="1"/>
    <col min="1554" max="1555" width="9.85546875" customWidth="1"/>
    <col min="1796" max="1796" width="19.42578125" bestFit="1" customWidth="1"/>
    <col min="1806" max="1806" width="18.5703125" customWidth="1"/>
    <col min="1807" max="1808" width="9.140625" customWidth="1"/>
    <col min="1809" max="1809" width="0" hidden="1" customWidth="1"/>
    <col min="1810" max="1811" width="9.85546875" customWidth="1"/>
    <col min="2052" max="2052" width="19.42578125" bestFit="1" customWidth="1"/>
    <col min="2062" max="2062" width="18.5703125" customWidth="1"/>
    <col min="2063" max="2064" width="9.140625" customWidth="1"/>
    <col min="2065" max="2065" width="0" hidden="1" customWidth="1"/>
    <col min="2066" max="2067" width="9.85546875" customWidth="1"/>
    <col min="2308" max="2308" width="19.42578125" bestFit="1" customWidth="1"/>
    <col min="2318" max="2318" width="18.5703125" customWidth="1"/>
    <col min="2319" max="2320" width="9.140625" customWidth="1"/>
    <col min="2321" max="2321" width="0" hidden="1" customWidth="1"/>
    <col min="2322" max="2323" width="9.85546875" customWidth="1"/>
    <col min="2564" max="2564" width="19.42578125" bestFit="1" customWidth="1"/>
    <col min="2574" max="2574" width="18.5703125" customWidth="1"/>
    <col min="2575" max="2576" width="9.140625" customWidth="1"/>
    <col min="2577" max="2577" width="0" hidden="1" customWidth="1"/>
    <col min="2578" max="2579" width="9.85546875" customWidth="1"/>
    <col min="2820" max="2820" width="19.42578125" bestFit="1" customWidth="1"/>
    <col min="2830" max="2830" width="18.5703125" customWidth="1"/>
    <col min="2831" max="2832" width="9.140625" customWidth="1"/>
    <col min="2833" max="2833" width="0" hidden="1" customWidth="1"/>
    <col min="2834" max="2835" width="9.85546875" customWidth="1"/>
    <col min="3076" max="3076" width="19.42578125" bestFit="1" customWidth="1"/>
    <col min="3086" max="3086" width="18.5703125" customWidth="1"/>
    <col min="3087" max="3088" width="9.140625" customWidth="1"/>
    <col min="3089" max="3089" width="0" hidden="1" customWidth="1"/>
    <col min="3090" max="3091" width="9.85546875" customWidth="1"/>
    <col min="3332" max="3332" width="19.42578125" bestFit="1" customWidth="1"/>
    <col min="3342" max="3342" width="18.5703125" customWidth="1"/>
    <col min="3343" max="3344" width="9.140625" customWidth="1"/>
    <col min="3345" max="3345" width="0" hidden="1" customWidth="1"/>
    <col min="3346" max="3347" width="9.85546875" customWidth="1"/>
    <col min="3588" max="3588" width="19.42578125" bestFit="1" customWidth="1"/>
    <col min="3598" max="3598" width="18.5703125" customWidth="1"/>
    <col min="3599" max="3600" width="9.140625" customWidth="1"/>
    <col min="3601" max="3601" width="0" hidden="1" customWidth="1"/>
    <col min="3602" max="3603" width="9.85546875" customWidth="1"/>
    <col min="3844" max="3844" width="19.42578125" bestFit="1" customWidth="1"/>
    <col min="3854" max="3854" width="18.5703125" customWidth="1"/>
    <col min="3855" max="3856" width="9.140625" customWidth="1"/>
    <col min="3857" max="3857" width="0" hidden="1" customWidth="1"/>
    <col min="3858" max="3859" width="9.85546875" customWidth="1"/>
    <col min="4100" max="4100" width="19.42578125" bestFit="1" customWidth="1"/>
    <col min="4110" max="4110" width="18.5703125" customWidth="1"/>
    <col min="4111" max="4112" width="9.140625" customWidth="1"/>
    <col min="4113" max="4113" width="0" hidden="1" customWidth="1"/>
    <col min="4114" max="4115" width="9.85546875" customWidth="1"/>
    <col min="4356" max="4356" width="19.42578125" bestFit="1" customWidth="1"/>
    <col min="4366" max="4366" width="18.5703125" customWidth="1"/>
    <col min="4367" max="4368" width="9.140625" customWidth="1"/>
    <col min="4369" max="4369" width="0" hidden="1" customWidth="1"/>
    <col min="4370" max="4371" width="9.85546875" customWidth="1"/>
    <col min="4612" max="4612" width="19.42578125" bestFit="1" customWidth="1"/>
    <col min="4622" max="4622" width="18.5703125" customWidth="1"/>
    <col min="4623" max="4624" width="9.140625" customWidth="1"/>
    <col min="4625" max="4625" width="0" hidden="1" customWidth="1"/>
    <col min="4626" max="4627" width="9.85546875" customWidth="1"/>
    <col min="4868" max="4868" width="19.42578125" bestFit="1" customWidth="1"/>
    <col min="4878" max="4878" width="18.5703125" customWidth="1"/>
    <col min="4879" max="4880" width="9.140625" customWidth="1"/>
    <col min="4881" max="4881" width="0" hidden="1" customWidth="1"/>
    <col min="4882" max="4883" width="9.85546875" customWidth="1"/>
    <col min="5124" max="5124" width="19.42578125" bestFit="1" customWidth="1"/>
    <col min="5134" max="5134" width="18.5703125" customWidth="1"/>
    <col min="5135" max="5136" width="9.140625" customWidth="1"/>
    <col min="5137" max="5137" width="0" hidden="1" customWidth="1"/>
    <col min="5138" max="5139" width="9.85546875" customWidth="1"/>
    <col min="5380" max="5380" width="19.42578125" bestFit="1" customWidth="1"/>
    <col min="5390" max="5390" width="18.5703125" customWidth="1"/>
    <col min="5391" max="5392" width="9.140625" customWidth="1"/>
    <col min="5393" max="5393" width="0" hidden="1" customWidth="1"/>
    <col min="5394" max="5395" width="9.85546875" customWidth="1"/>
    <col min="5636" max="5636" width="19.42578125" bestFit="1" customWidth="1"/>
    <col min="5646" max="5646" width="18.5703125" customWidth="1"/>
    <col min="5647" max="5648" width="9.140625" customWidth="1"/>
    <col min="5649" max="5649" width="0" hidden="1" customWidth="1"/>
    <col min="5650" max="5651" width="9.85546875" customWidth="1"/>
    <col min="5892" max="5892" width="19.42578125" bestFit="1" customWidth="1"/>
    <col min="5902" max="5902" width="18.5703125" customWidth="1"/>
    <col min="5903" max="5904" width="9.140625" customWidth="1"/>
    <col min="5905" max="5905" width="0" hidden="1" customWidth="1"/>
    <col min="5906" max="5907" width="9.85546875" customWidth="1"/>
    <col min="6148" max="6148" width="19.42578125" bestFit="1" customWidth="1"/>
    <col min="6158" max="6158" width="18.5703125" customWidth="1"/>
    <col min="6159" max="6160" width="9.140625" customWidth="1"/>
    <col min="6161" max="6161" width="0" hidden="1" customWidth="1"/>
    <col min="6162" max="6163" width="9.85546875" customWidth="1"/>
    <col min="6404" max="6404" width="19.42578125" bestFit="1" customWidth="1"/>
    <col min="6414" max="6414" width="18.5703125" customWidth="1"/>
    <col min="6415" max="6416" width="9.140625" customWidth="1"/>
    <col min="6417" max="6417" width="0" hidden="1" customWidth="1"/>
    <col min="6418" max="6419" width="9.85546875" customWidth="1"/>
    <col min="6660" max="6660" width="19.42578125" bestFit="1" customWidth="1"/>
    <col min="6670" max="6670" width="18.5703125" customWidth="1"/>
    <col min="6671" max="6672" width="9.140625" customWidth="1"/>
    <col min="6673" max="6673" width="0" hidden="1" customWidth="1"/>
    <col min="6674" max="6675" width="9.85546875" customWidth="1"/>
    <col min="6916" max="6916" width="19.42578125" bestFit="1" customWidth="1"/>
    <col min="6926" max="6926" width="18.5703125" customWidth="1"/>
    <col min="6927" max="6928" width="9.140625" customWidth="1"/>
    <col min="6929" max="6929" width="0" hidden="1" customWidth="1"/>
    <col min="6930" max="6931" width="9.85546875" customWidth="1"/>
    <col min="7172" max="7172" width="19.42578125" bestFit="1" customWidth="1"/>
    <col min="7182" max="7182" width="18.5703125" customWidth="1"/>
    <col min="7183" max="7184" width="9.140625" customWidth="1"/>
    <col min="7185" max="7185" width="0" hidden="1" customWidth="1"/>
    <col min="7186" max="7187" width="9.85546875" customWidth="1"/>
    <col min="7428" max="7428" width="19.42578125" bestFit="1" customWidth="1"/>
    <col min="7438" max="7438" width="18.5703125" customWidth="1"/>
    <col min="7439" max="7440" width="9.140625" customWidth="1"/>
    <col min="7441" max="7441" width="0" hidden="1" customWidth="1"/>
    <col min="7442" max="7443" width="9.85546875" customWidth="1"/>
    <col min="7684" max="7684" width="19.42578125" bestFit="1" customWidth="1"/>
    <col min="7694" max="7694" width="18.5703125" customWidth="1"/>
    <col min="7695" max="7696" width="9.140625" customWidth="1"/>
    <col min="7697" max="7697" width="0" hidden="1" customWidth="1"/>
    <col min="7698" max="7699" width="9.85546875" customWidth="1"/>
    <col min="7940" max="7940" width="19.42578125" bestFit="1" customWidth="1"/>
    <col min="7950" max="7950" width="18.5703125" customWidth="1"/>
    <col min="7951" max="7952" width="9.140625" customWidth="1"/>
    <col min="7953" max="7953" width="0" hidden="1" customWidth="1"/>
    <col min="7954" max="7955" width="9.85546875" customWidth="1"/>
    <col min="8196" max="8196" width="19.42578125" bestFit="1" customWidth="1"/>
    <col min="8206" max="8206" width="18.5703125" customWidth="1"/>
    <col min="8207" max="8208" width="9.140625" customWidth="1"/>
    <col min="8209" max="8209" width="0" hidden="1" customWidth="1"/>
    <col min="8210" max="8211" width="9.85546875" customWidth="1"/>
    <col min="8452" max="8452" width="19.42578125" bestFit="1" customWidth="1"/>
    <col min="8462" max="8462" width="18.5703125" customWidth="1"/>
    <col min="8463" max="8464" width="9.140625" customWidth="1"/>
    <col min="8465" max="8465" width="0" hidden="1" customWidth="1"/>
    <col min="8466" max="8467" width="9.85546875" customWidth="1"/>
    <col min="8708" max="8708" width="19.42578125" bestFit="1" customWidth="1"/>
    <col min="8718" max="8718" width="18.5703125" customWidth="1"/>
    <col min="8719" max="8720" width="9.140625" customWidth="1"/>
    <col min="8721" max="8721" width="0" hidden="1" customWidth="1"/>
    <col min="8722" max="8723" width="9.85546875" customWidth="1"/>
    <col min="8964" max="8964" width="19.42578125" bestFit="1" customWidth="1"/>
    <col min="8974" max="8974" width="18.5703125" customWidth="1"/>
    <col min="8975" max="8976" width="9.140625" customWidth="1"/>
    <col min="8977" max="8977" width="0" hidden="1" customWidth="1"/>
    <col min="8978" max="8979" width="9.85546875" customWidth="1"/>
    <col min="9220" max="9220" width="19.42578125" bestFit="1" customWidth="1"/>
    <col min="9230" max="9230" width="18.5703125" customWidth="1"/>
    <col min="9231" max="9232" width="9.140625" customWidth="1"/>
    <col min="9233" max="9233" width="0" hidden="1" customWidth="1"/>
    <col min="9234" max="9235" width="9.85546875" customWidth="1"/>
    <col min="9476" max="9476" width="19.42578125" bestFit="1" customWidth="1"/>
    <col min="9486" max="9486" width="18.5703125" customWidth="1"/>
    <col min="9487" max="9488" width="9.140625" customWidth="1"/>
    <col min="9489" max="9489" width="0" hidden="1" customWidth="1"/>
    <col min="9490" max="9491" width="9.85546875" customWidth="1"/>
    <col min="9732" max="9732" width="19.42578125" bestFit="1" customWidth="1"/>
    <col min="9742" max="9742" width="18.5703125" customWidth="1"/>
    <col min="9743" max="9744" width="9.140625" customWidth="1"/>
    <col min="9745" max="9745" width="0" hidden="1" customWidth="1"/>
    <col min="9746" max="9747" width="9.85546875" customWidth="1"/>
    <col min="9988" max="9988" width="19.42578125" bestFit="1" customWidth="1"/>
    <col min="9998" max="9998" width="18.5703125" customWidth="1"/>
    <col min="9999" max="10000" width="9.140625" customWidth="1"/>
    <col min="10001" max="10001" width="0" hidden="1" customWidth="1"/>
    <col min="10002" max="10003" width="9.85546875" customWidth="1"/>
    <col min="10244" max="10244" width="19.42578125" bestFit="1" customWidth="1"/>
    <col min="10254" max="10254" width="18.5703125" customWidth="1"/>
    <col min="10255" max="10256" width="9.140625" customWidth="1"/>
    <col min="10257" max="10257" width="0" hidden="1" customWidth="1"/>
    <col min="10258" max="10259" width="9.85546875" customWidth="1"/>
    <col min="10500" max="10500" width="19.42578125" bestFit="1" customWidth="1"/>
    <col min="10510" max="10510" width="18.5703125" customWidth="1"/>
    <col min="10511" max="10512" width="9.140625" customWidth="1"/>
    <col min="10513" max="10513" width="0" hidden="1" customWidth="1"/>
    <col min="10514" max="10515" width="9.85546875" customWidth="1"/>
    <col min="10756" max="10756" width="19.42578125" bestFit="1" customWidth="1"/>
    <col min="10766" max="10766" width="18.5703125" customWidth="1"/>
    <col min="10767" max="10768" width="9.140625" customWidth="1"/>
    <col min="10769" max="10769" width="0" hidden="1" customWidth="1"/>
    <col min="10770" max="10771" width="9.85546875" customWidth="1"/>
    <col min="11012" max="11012" width="19.42578125" bestFit="1" customWidth="1"/>
    <col min="11022" max="11022" width="18.5703125" customWidth="1"/>
    <col min="11023" max="11024" width="9.140625" customWidth="1"/>
    <col min="11025" max="11025" width="0" hidden="1" customWidth="1"/>
    <col min="11026" max="11027" width="9.85546875" customWidth="1"/>
    <col min="11268" max="11268" width="19.42578125" bestFit="1" customWidth="1"/>
    <col min="11278" max="11278" width="18.5703125" customWidth="1"/>
    <col min="11279" max="11280" width="9.140625" customWidth="1"/>
    <col min="11281" max="11281" width="0" hidden="1" customWidth="1"/>
    <col min="11282" max="11283" width="9.85546875" customWidth="1"/>
    <col min="11524" max="11524" width="19.42578125" bestFit="1" customWidth="1"/>
    <col min="11534" max="11534" width="18.5703125" customWidth="1"/>
    <col min="11535" max="11536" width="9.140625" customWidth="1"/>
    <col min="11537" max="11537" width="0" hidden="1" customWidth="1"/>
    <col min="11538" max="11539" width="9.85546875" customWidth="1"/>
    <col min="11780" max="11780" width="19.42578125" bestFit="1" customWidth="1"/>
    <col min="11790" max="11790" width="18.5703125" customWidth="1"/>
    <col min="11791" max="11792" width="9.140625" customWidth="1"/>
    <col min="11793" max="11793" width="0" hidden="1" customWidth="1"/>
    <col min="11794" max="11795" width="9.85546875" customWidth="1"/>
    <col min="12036" max="12036" width="19.42578125" bestFit="1" customWidth="1"/>
    <col min="12046" max="12046" width="18.5703125" customWidth="1"/>
    <col min="12047" max="12048" width="9.140625" customWidth="1"/>
    <col min="12049" max="12049" width="0" hidden="1" customWidth="1"/>
    <col min="12050" max="12051" width="9.85546875" customWidth="1"/>
    <col min="12292" max="12292" width="19.42578125" bestFit="1" customWidth="1"/>
    <col min="12302" max="12302" width="18.5703125" customWidth="1"/>
    <col min="12303" max="12304" width="9.140625" customWidth="1"/>
    <col min="12305" max="12305" width="0" hidden="1" customWidth="1"/>
    <col min="12306" max="12307" width="9.85546875" customWidth="1"/>
    <col min="12548" max="12548" width="19.42578125" bestFit="1" customWidth="1"/>
    <col min="12558" max="12558" width="18.5703125" customWidth="1"/>
    <col min="12559" max="12560" width="9.140625" customWidth="1"/>
    <col min="12561" max="12561" width="0" hidden="1" customWidth="1"/>
    <col min="12562" max="12563" width="9.85546875" customWidth="1"/>
    <col min="12804" max="12804" width="19.42578125" bestFit="1" customWidth="1"/>
    <col min="12814" max="12814" width="18.5703125" customWidth="1"/>
    <col min="12815" max="12816" width="9.140625" customWidth="1"/>
    <col min="12817" max="12817" width="0" hidden="1" customWidth="1"/>
    <col min="12818" max="12819" width="9.85546875" customWidth="1"/>
    <col min="13060" max="13060" width="19.42578125" bestFit="1" customWidth="1"/>
    <col min="13070" max="13070" width="18.5703125" customWidth="1"/>
    <col min="13071" max="13072" width="9.140625" customWidth="1"/>
    <col min="13073" max="13073" width="0" hidden="1" customWidth="1"/>
    <col min="13074" max="13075" width="9.85546875" customWidth="1"/>
    <col min="13316" max="13316" width="19.42578125" bestFit="1" customWidth="1"/>
    <col min="13326" max="13326" width="18.5703125" customWidth="1"/>
    <col min="13327" max="13328" width="9.140625" customWidth="1"/>
    <col min="13329" max="13329" width="0" hidden="1" customWidth="1"/>
    <col min="13330" max="13331" width="9.85546875" customWidth="1"/>
    <col min="13572" max="13572" width="19.42578125" bestFit="1" customWidth="1"/>
    <col min="13582" max="13582" width="18.5703125" customWidth="1"/>
    <col min="13583" max="13584" width="9.140625" customWidth="1"/>
    <col min="13585" max="13585" width="0" hidden="1" customWidth="1"/>
    <col min="13586" max="13587" width="9.85546875" customWidth="1"/>
    <col min="13828" max="13828" width="19.42578125" bestFit="1" customWidth="1"/>
    <col min="13838" max="13838" width="18.5703125" customWidth="1"/>
    <col min="13839" max="13840" width="9.140625" customWidth="1"/>
    <col min="13841" max="13841" width="0" hidden="1" customWidth="1"/>
    <col min="13842" max="13843" width="9.85546875" customWidth="1"/>
    <col min="14084" max="14084" width="19.42578125" bestFit="1" customWidth="1"/>
    <col min="14094" max="14094" width="18.5703125" customWidth="1"/>
    <col min="14095" max="14096" width="9.140625" customWidth="1"/>
    <col min="14097" max="14097" width="0" hidden="1" customWidth="1"/>
    <col min="14098" max="14099" width="9.85546875" customWidth="1"/>
    <col min="14340" max="14340" width="19.42578125" bestFit="1" customWidth="1"/>
    <col min="14350" max="14350" width="18.5703125" customWidth="1"/>
    <col min="14351" max="14352" width="9.140625" customWidth="1"/>
    <col min="14353" max="14353" width="0" hidden="1" customWidth="1"/>
    <col min="14354" max="14355" width="9.85546875" customWidth="1"/>
    <col min="14596" max="14596" width="19.42578125" bestFit="1" customWidth="1"/>
    <col min="14606" max="14606" width="18.5703125" customWidth="1"/>
    <col min="14607" max="14608" width="9.140625" customWidth="1"/>
    <col min="14609" max="14609" width="0" hidden="1" customWidth="1"/>
    <col min="14610" max="14611" width="9.85546875" customWidth="1"/>
    <col min="14852" max="14852" width="19.42578125" bestFit="1" customWidth="1"/>
    <col min="14862" max="14862" width="18.5703125" customWidth="1"/>
    <col min="14863" max="14864" width="9.140625" customWidth="1"/>
    <col min="14865" max="14865" width="0" hidden="1" customWidth="1"/>
    <col min="14866" max="14867" width="9.85546875" customWidth="1"/>
    <col min="15108" max="15108" width="19.42578125" bestFit="1" customWidth="1"/>
    <col min="15118" max="15118" width="18.5703125" customWidth="1"/>
    <col min="15119" max="15120" width="9.140625" customWidth="1"/>
    <col min="15121" max="15121" width="0" hidden="1" customWidth="1"/>
    <col min="15122" max="15123" width="9.85546875" customWidth="1"/>
    <col min="15364" max="15364" width="19.42578125" bestFit="1" customWidth="1"/>
    <col min="15374" max="15374" width="18.5703125" customWidth="1"/>
    <col min="15375" max="15376" width="9.140625" customWidth="1"/>
    <col min="15377" max="15377" width="0" hidden="1" customWidth="1"/>
    <col min="15378" max="15379" width="9.85546875" customWidth="1"/>
    <col min="15620" max="15620" width="19.42578125" bestFit="1" customWidth="1"/>
    <col min="15630" max="15630" width="18.5703125" customWidth="1"/>
    <col min="15631" max="15632" width="9.140625" customWidth="1"/>
    <col min="15633" max="15633" width="0" hidden="1" customWidth="1"/>
    <col min="15634" max="15635" width="9.85546875" customWidth="1"/>
    <col min="15876" max="15876" width="19.42578125" bestFit="1" customWidth="1"/>
    <col min="15886" max="15886" width="18.5703125" customWidth="1"/>
    <col min="15887" max="15888" width="9.140625" customWidth="1"/>
    <col min="15889" max="15889" width="0" hidden="1" customWidth="1"/>
    <col min="15890" max="15891" width="9.85546875" customWidth="1"/>
    <col min="16132" max="16132" width="19.42578125" bestFit="1" customWidth="1"/>
    <col min="16142" max="16142" width="18.5703125" customWidth="1"/>
    <col min="16143" max="16144" width="9.140625" customWidth="1"/>
    <col min="16145" max="16145" width="0" hidden="1" customWidth="1"/>
    <col min="16146" max="16147" width="9.85546875" customWidth="1"/>
  </cols>
  <sheetData>
    <row r="1" spans="1:36" ht="15.75" x14ac:dyDescent="0.25">
      <c r="A1" s="4" t="s">
        <v>48</v>
      </c>
    </row>
    <row r="2" spans="1:36" ht="15.75" thickBot="1" x14ac:dyDescent="0.3"/>
    <row r="3" spans="1:36" ht="22.5" customHeight="1" x14ac:dyDescent="0.25">
      <c r="A3" s="308" t="s">
        <v>3</v>
      </c>
      <c r="B3" s="310">
        <v>2007</v>
      </c>
      <c r="C3" s="306">
        <v>2008</v>
      </c>
      <c r="D3" s="306">
        <v>2009</v>
      </c>
      <c r="E3" s="306">
        <v>2010</v>
      </c>
      <c r="F3" s="306">
        <v>2011</v>
      </c>
      <c r="G3" s="306">
        <v>2012</v>
      </c>
      <c r="H3" s="306">
        <v>2013</v>
      </c>
      <c r="I3" s="306">
        <v>2014</v>
      </c>
      <c r="J3" s="306">
        <v>2015</v>
      </c>
      <c r="K3" s="306">
        <v>2016</v>
      </c>
      <c r="L3" s="318">
        <v>2017</v>
      </c>
      <c r="M3" s="306">
        <v>2018</v>
      </c>
      <c r="N3" s="306">
        <v>2019</v>
      </c>
      <c r="O3" s="312">
        <v>2020</v>
      </c>
      <c r="P3" s="306">
        <v>2021</v>
      </c>
      <c r="Q3" s="322">
        <v>2022</v>
      </c>
      <c r="R3" s="271" t="s">
        <v>49</v>
      </c>
      <c r="S3" s="314" t="s">
        <v>152</v>
      </c>
      <c r="T3" s="315"/>
      <c r="U3" s="320" t="s">
        <v>147</v>
      </c>
      <c r="V3" s="321"/>
    </row>
    <row r="4" spans="1:36" ht="31.5" customHeight="1" thickBot="1" x14ac:dyDescent="0.3">
      <c r="A4" s="309"/>
      <c r="B4" s="311"/>
      <c r="C4" s="307"/>
      <c r="D4" s="307"/>
      <c r="E4" s="307"/>
      <c r="F4" s="307"/>
      <c r="G4" s="307"/>
      <c r="H4" s="307"/>
      <c r="I4" s="307"/>
      <c r="J4" s="307"/>
      <c r="K4" s="307"/>
      <c r="L4" s="319"/>
      <c r="M4" s="307"/>
      <c r="N4" s="307"/>
      <c r="O4" s="313"/>
      <c r="P4" s="307"/>
      <c r="Q4" s="323"/>
      <c r="R4" s="174" t="s">
        <v>146</v>
      </c>
      <c r="S4" s="127">
        <v>2022</v>
      </c>
      <c r="T4" s="264">
        <v>2023</v>
      </c>
      <c r="U4" s="297" t="s">
        <v>153</v>
      </c>
      <c r="V4" s="298" t="s">
        <v>154</v>
      </c>
    </row>
    <row r="5" spans="1:36" ht="3" customHeight="1" thickBot="1" x14ac:dyDescent="0.3">
      <c r="A5" s="101"/>
      <c r="B5" s="101">
        <v>2007</v>
      </c>
      <c r="C5" s="101">
        <v>2008</v>
      </c>
      <c r="D5" s="101">
        <v>2009</v>
      </c>
      <c r="E5" s="101">
        <v>2010</v>
      </c>
      <c r="F5" s="101">
        <v>2011</v>
      </c>
      <c r="G5" s="101"/>
      <c r="H5" s="101"/>
      <c r="I5" s="101"/>
      <c r="J5" s="101"/>
      <c r="K5" s="101"/>
      <c r="L5" s="101"/>
      <c r="M5" s="101"/>
      <c r="N5" s="101"/>
      <c r="O5" s="273"/>
      <c r="P5" s="101"/>
      <c r="Q5" s="301"/>
      <c r="R5" s="175"/>
      <c r="S5" s="101"/>
      <c r="T5" s="101"/>
      <c r="U5" s="101"/>
      <c r="V5" s="101"/>
    </row>
    <row r="6" spans="1:36" ht="27.95" customHeight="1" x14ac:dyDescent="0.25">
      <c r="A6" s="111" t="s">
        <v>50</v>
      </c>
      <c r="B6" s="115">
        <v>595986.61599999934</v>
      </c>
      <c r="C6" s="153">
        <v>575965.5770000004</v>
      </c>
      <c r="D6" s="153">
        <v>544011.29100000043</v>
      </c>
      <c r="E6" s="153">
        <v>614380.20499999926</v>
      </c>
      <c r="F6" s="153">
        <v>656918.26000000106</v>
      </c>
      <c r="G6" s="153">
        <v>703504.83500000078</v>
      </c>
      <c r="H6" s="153">
        <v>720793.56200000143</v>
      </c>
      <c r="I6" s="153">
        <v>726284.80299999879</v>
      </c>
      <c r="J6" s="153">
        <f>SUM('[1]2'!T7:T18)</f>
        <v>735533.90500000014</v>
      </c>
      <c r="K6" s="153">
        <v>723973.625</v>
      </c>
      <c r="L6" s="274">
        <v>778040.99999999534</v>
      </c>
      <c r="M6" s="153">
        <v>800341.53700000001</v>
      </c>
      <c r="N6" s="153">
        <v>819402.33799999987</v>
      </c>
      <c r="O6" s="153">
        <v>856189.67600000137</v>
      </c>
      <c r="P6" s="112">
        <v>925952.67900000024</v>
      </c>
      <c r="Q6" s="147">
        <v>938781.55699999968</v>
      </c>
      <c r="R6" s="100"/>
      <c r="S6" s="115">
        <v>212153.67899999989</v>
      </c>
      <c r="T6" s="147">
        <v>210130.16399999987</v>
      </c>
      <c r="U6" s="112">
        <v>931075.39199999988</v>
      </c>
      <c r="V6" s="147">
        <v>936758.04199999978</v>
      </c>
      <c r="AA6" s="101"/>
      <c r="AB6" s="101" t="s">
        <v>51</v>
      </c>
      <c r="AC6" s="101"/>
      <c r="AD6" s="101"/>
      <c r="AE6" s="101" t="s">
        <v>52</v>
      </c>
      <c r="AF6" s="101"/>
      <c r="AG6" s="101"/>
      <c r="AH6" s="101" t="s">
        <v>53</v>
      </c>
      <c r="AI6" s="101"/>
      <c r="AJ6" s="101"/>
    </row>
    <row r="7" spans="1:36" ht="27.95" customHeight="1" thickBot="1" x14ac:dyDescent="0.3">
      <c r="A7" s="114" t="s">
        <v>54</v>
      </c>
      <c r="B7" s="275"/>
      <c r="C7" s="276">
        <f t="shared" ref="C7:O7" si="0">(C6-B6)/B6</f>
        <v>-3.3593101694751756E-2</v>
      </c>
      <c r="D7" s="276">
        <f t="shared" si="0"/>
        <v>-5.547950654696842E-2</v>
      </c>
      <c r="E7" s="276">
        <f t="shared" si="0"/>
        <v>0.12935193655750571</v>
      </c>
      <c r="F7" s="276">
        <f t="shared" si="0"/>
        <v>6.9237346278111039E-2</v>
      </c>
      <c r="G7" s="276">
        <f t="shared" si="0"/>
        <v>7.0916851968766473E-2</v>
      </c>
      <c r="H7" s="276">
        <f t="shared" si="0"/>
        <v>2.4575136004574345E-2</v>
      </c>
      <c r="I7" s="276">
        <f t="shared" si="0"/>
        <v>7.6183269239540599E-3</v>
      </c>
      <c r="J7" s="276">
        <f t="shared" si="0"/>
        <v>1.2734814169037992E-2</v>
      </c>
      <c r="K7" s="276">
        <f t="shared" si="0"/>
        <v>-1.5716855363724046E-2</v>
      </c>
      <c r="L7" s="277">
        <f t="shared" si="0"/>
        <v>7.4681415362328071E-2</v>
      </c>
      <c r="M7" s="276">
        <f t="shared" si="0"/>
        <v>2.8662418818551721E-2</v>
      </c>
      <c r="N7" s="276">
        <f t="shared" si="0"/>
        <v>2.3815833764479301E-2</v>
      </c>
      <c r="O7" s="276">
        <f t="shared" si="0"/>
        <v>4.4895329551770828E-2</v>
      </c>
      <c r="P7" s="287">
        <f>(P6-O6)/O6</f>
        <v>8.1480780433982658E-2</v>
      </c>
      <c r="Q7" s="278">
        <f>(Q6-P6)/P6</f>
        <v>1.3854787929178226E-2</v>
      </c>
      <c r="S7" s="118"/>
      <c r="T7" s="278">
        <f>(T6-S6)/S6</f>
        <v>-9.5379679934752166E-3</v>
      </c>
      <c r="V7" s="278">
        <f>(V6-U6)/U6</f>
        <v>6.1033188599188192E-3</v>
      </c>
      <c r="AA7" s="101"/>
      <c r="AB7" s="101">
        <v>2012</v>
      </c>
      <c r="AC7" s="101">
        <v>2013</v>
      </c>
      <c r="AD7" s="101"/>
      <c r="AE7" s="101">
        <v>2012</v>
      </c>
      <c r="AF7" s="101">
        <v>2013</v>
      </c>
      <c r="AG7" s="101"/>
      <c r="AH7" s="101">
        <v>2012</v>
      </c>
      <c r="AI7" s="101">
        <v>2013</v>
      </c>
      <c r="AJ7" s="101"/>
    </row>
    <row r="8" spans="1:36" ht="27.95" customHeight="1" x14ac:dyDescent="0.25">
      <c r="A8" s="111" t="s">
        <v>55</v>
      </c>
      <c r="B8" s="115">
        <v>63256.660999999986</v>
      </c>
      <c r="C8" s="153">
        <v>80362.627999999997</v>
      </c>
      <c r="D8" s="153">
        <v>79098.747999999992</v>
      </c>
      <c r="E8" s="153">
        <v>89493.365000000005</v>
      </c>
      <c r="F8" s="153">
        <v>81914.569000000003</v>
      </c>
      <c r="G8" s="153">
        <v>86371.3</v>
      </c>
      <c r="H8" s="153">
        <v>122399.001</v>
      </c>
      <c r="I8" s="153">
        <v>125153.99099999999</v>
      </c>
      <c r="J8" s="153">
        <v>116754.90900000001</v>
      </c>
      <c r="K8" s="153">
        <v>110190.53600000002</v>
      </c>
      <c r="L8" s="274">
        <v>137205.92600000018</v>
      </c>
      <c r="M8" s="153">
        <v>154727.05100000001</v>
      </c>
      <c r="N8" s="153">
        <v>169208.33799999999</v>
      </c>
      <c r="O8" s="153">
        <v>166254.71299999979</v>
      </c>
      <c r="P8" s="112">
        <v>167736.79199999999</v>
      </c>
      <c r="Q8" s="147">
        <v>197368.76900000003</v>
      </c>
      <c r="R8" s="100"/>
      <c r="S8" s="115">
        <v>43177.321000000011</v>
      </c>
      <c r="T8" s="147">
        <v>51326.300999999992</v>
      </c>
      <c r="U8" s="112">
        <v>173768.88100000002</v>
      </c>
      <c r="V8" s="147">
        <v>205517.74900000001</v>
      </c>
      <c r="AA8" s="101" t="s">
        <v>56</v>
      </c>
      <c r="AB8" s="101"/>
      <c r="AC8" s="105"/>
      <c r="AD8" s="101"/>
      <c r="AE8" s="105"/>
      <c r="AF8" s="105"/>
      <c r="AG8" s="101"/>
      <c r="AH8" s="101"/>
      <c r="AI8" s="105" t="e">
        <f>#REF!-#REF!</f>
        <v>#REF!</v>
      </c>
      <c r="AJ8" s="101"/>
    </row>
    <row r="9" spans="1:36" ht="27.95" customHeight="1" thickBot="1" x14ac:dyDescent="0.3">
      <c r="A9" s="113" t="s">
        <v>54</v>
      </c>
      <c r="B9" s="116"/>
      <c r="C9" s="279">
        <f t="shared" ref="C9:Q9" si="1">(C8-B8)/B8</f>
        <v>0.2704215924390953</v>
      </c>
      <c r="D9" s="279">
        <f t="shared" si="1"/>
        <v>-1.5727210912017519E-2</v>
      </c>
      <c r="E9" s="279">
        <f t="shared" si="1"/>
        <v>0.13141316724760313</v>
      </c>
      <c r="F9" s="279">
        <f t="shared" si="1"/>
        <v>-8.4685563002352207E-2</v>
      </c>
      <c r="G9" s="279">
        <f t="shared" si="1"/>
        <v>5.4407061581438577E-2</v>
      </c>
      <c r="H9" s="279">
        <f t="shared" si="1"/>
        <v>0.41712583925447455</v>
      </c>
      <c r="I9" s="279">
        <f t="shared" si="1"/>
        <v>2.250827194251357E-2</v>
      </c>
      <c r="J9" s="279">
        <f t="shared" si="1"/>
        <v>-6.7109981334913887E-2</v>
      </c>
      <c r="K9" s="279">
        <f t="shared" si="1"/>
        <v>-5.6223528896759203E-2</v>
      </c>
      <c r="L9" s="280">
        <f t="shared" si="1"/>
        <v>0.24516978481709314</v>
      </c>
      <c r="M9" s="279">
        <f t="shared" si="1"/>
        <v>0.12769947706194412</v>
      </c>
      <c r="N9" s="279">
        <f t="shared" si="1"/>
        <v>9.3592470782629861E-2</v>
      </c>
      <c r="O9" s="279">
        <f t="shared" si="1"/>
        <v>-1.7455552338089889E-2</v>
      </c>
      <c r="P9" s="288">
        <f t="shared" si="1"/>
        <v>8.9145081860037469E-3</v>
      </c>
      <c r="Q9" s="281">
        <f t="shared" si="1"/>
        <v>0.17665758744211613</v>
      </c>
      <c r="R9" s="10"/>
      <c r="S9" s="116"/>
      <c r="T9" s="281">
        <f>(T8-S8)/S8</f>
        <v>0.1887328766877403</v>
      </c>
      <c r="U9" s="299"/>
      <c r="V9" s="281">
        <f>(V8-U8)/U8</f>
        <v>0.18270744345761186</v>
      </c>
      <c r="AA9" s="101" t="s">
        <v>57</v>
      </c>
      <c r="AB9" s="101"/>
      <c r="AC9" s="105"/>
      <c r="AD9" s="101"/>
      <c r="AE9" s="105"/>
      <c r="AF9" s="105"/>
      <c r="AG9" s="101"/>
      <c r="AH9" s="101"/>
      <c r="AI9" s="105" t="e">
        <f>#REF!-#REF!</f>
        <v>#REF!</v>
      </c>
      <c r="AJ9" s="101"/>
    </row>
    <row r="10" spans="1:36" ht="27.95" customHeight="1" x14ac:dyDescent="0.25">
      <c r="A10" s="8" t="s">
        <v>58</v>
      </c>
      <c r="B10" s="19">
        <f>(B6-B8)</f>
        <v>532729.95499999938</v>
      </c>
      <c r="C10" s="154">
        <f t="shared" ref="C10:L10" si="2">(C6-C8)</f>
        <v>495602.94900000037</v>
      </c>
      <c r="D10" s="154">
        <f t="shared" si="2"/>
        <v>464912.54300000041</v>
      </c>
      <c r="E10" s="154">
        <f t="shared" si="2"/>
        <v>524886.83999999927</v>
      </c>
      <c r="F10" s="154">
        <f t="shared" si="2"/>
        <v>575003.69100000104</v>
      </c>
      <c r="G10" s="154">
        <f t="shared" si="2"/>
        <v>617133.53500000073</v>
      </c>
      <c r="H10" s="154">
        <f t="shared" si="2"/>
        <v>598394.56100000138</v>
      </c>
      <c r="I10" s="154">
        <f t="shared" si="2"/>
        <v>601130.81199999875</v>
      </c>
      <c r="J10" s="154">
        <f t="shared" si="2"/>
        <v>618778.99600000016</v>
      </c>
      <c r="K10" s="154">
        <f t="shared" si="2"/>
        <v>613783.08899999992</v>
      </c>
      <c r="L10" s="282">
        <f t="shared" si="2"/>
        <v>640835.07399999513</v>
      </c>
      <c r="M10" s="154">
        <f>(M6-M8)</f>
        <v>645614.48600000003</v>
      </c>
      <c r="N10" s="154">
        <f>(N6-N8)</f>
        <v>650193.99999999988</v>
      </c>
      <c r="O10" s="154">
        <f>(O6-O8)</f>
        <v>689934.96300000162</v>
      </c>
      <c r="P10" s="282">
        <f>(P6-P8)</f>
        <v>758215.88700000022</v>
      </c>
      <c r="Q10" s="140">
        <f>(Q6-Q8)</f>
        <v>741412.78799999971</v>
      </c>
      <c r="S10" s="117">
        <f>S6-S8</f>
        <v>168976.35799999989</v>
      </c>
      <c r="T10" s="140">
        <f>T6-T8</f>
        <v>158803.8629999999</v>
      </c>
      <c r="U10" s="119">
        <f>U6-U8</f>
        <v>757306.51099999982</v>
      </c>
      <c r="V10" s="140">
        <f>V6-V8</f>
        <v>731240.29299999983</v>
      </c>
      <c r="AA10" s="101" t="s">
        <v>59</v>
      </c>
      <c r="AB10" s="101"/>
      <c r="AC10" s="105"/>
      <c r="AD10" s="101"/>
      <c r="AE10" s="105"/>
      <c r="AF10" s="105"/>
      <c r="AG10" s="101"/>
      <c r="AH10" s="101"/>
      <c r="AI10" s="105" t="e">
        <f>#REF!-#REF!</f>
        <v>#REF!</v>
      </c>
      <c r="AJ10" s="101"/>
    </row>
    <row r="11" spans="1:36" ht="27.95" customHeight="1" thickBot="1" x14ac:dyDescent="0.3">
      <c r="A11" s="113" t="s">
        <v>54</v>
      </c>
      <c r="B11" s="116"/>
      <c r="C11" s="279">
        <f t="shared" ref="C11:Q11" si="3">(C10-B10)/B10</f>
        <v>-6.9691981183973503E-2</v>
      </c>
      <c r="D11" s="279">
        <f t="shared" si="3"/>
        <v>-6.1925390197789032E-2</v>
      </c>
      <c r="E11" s="279">
        <f t="shared" si="3"/>
        <v>0.12900124529442691</v>
      </c>
      <c r="F11" s="279">
        <f t="shared" si="3"/>
        <v>9.5481248872617649E-2</v>
      </c>
      <c r="G11" s="279">
        <f t="shared" si="3"/>
        <v>7.3268823590907375E-2</v>
      </c>
      <c r="H11" s="279">
        <f t="shared" si="3"/>
        <v>-3.0364536906909986E-2</v>
      </c>
      <c r="I11" s="279">
        <f t="shared" si="3"/>
        <v>4.5726535271722896E-3</v>
      </c>
      <c r="J11" s="279">
        <f t="shared" si="3"/>
        <v>2.9358308786875894E-2</v>
      </c>
      <c r="K11" s="279">
        <f t="shared" si="3"/>
        <v>-8.0738147744113774E-3</v>
      </c>
      <c r="L11" s="280">
        <f t="shared" si="3"/>
        <v>4.4074177807781237E-2</v>
      </c>
      <c r="M11" s="279">
        <f t="shared" si="3"/>
        <v>7.4580998979543013E-3</v>
      </c>
      <c r="N11" s="279">
        <f t="shared" si="3"/>
        <v>7.093264013285863E-3</v>
      </c>
      <c r="O11" s="279">
        <f t="shared" si="3"/>
        <v>6.1121700600131258E-2</v>
      </c>
      <c r="P11" s="288">
        <f t="shared" si="3"/>
        <v>9.8967189172580669E-2</v>
      </c>
      <c r="Q11" s="281">
        <f t="shared" si="3"/>
        <v>-2.2161364972824036E-2</v>
      </c>
      <c r="R11" s="10"/>
      <c r="S11" s="116"/>
      <c r="T11" s="281">
        <f>(T10-S10)/S10</f>
        <v>-6.0200699792570991E-2</v>
      </c>
      <c r="U11" s="299"/>
      <c r="V11" s="281">
        <f>(V10-U10)/U10</f>
        <v>-3.4419640688920471E-2</v>
      </c>
      <c r="AA11" s="101" t="s">
        <v>60</v>
      </c>
      <c r="AB11" s="101"/>
      <c r="AC11" s="105"/>
      <c r="AD11" s="101"/>
      <c r="AE11" s="105"/>
      <c r="AF11" s="105"/>
      <c r="AG11" s="101"/>
      <c r="AH11" s="101"/>
      <c r="AI11" s="105" t="e">
        <f>#REF!-#REF!</f>
        <v>#REF!</v>
      </c>
      <c r="AJ11" s="101"/>
    </row>
    <row r="12" spans="1:36" ht="27.95" hidden="1" customHeight="1" thickBot="1" x14ac:dyDescent="0.3">
      <c r="A12" s="106" t="s">
        <v>61</v>
      </c>
      <c r="B12" s="283">
        <f>(B6/B8)</f>
        <v>9.4217210737695982</v>
      </c>
      <c r="C12" s="284">
        <f t="shared" ref="C12:T12" si="4">(C6/C8)</f>
        <v>7.1670824030294336</v>
      </c>
      <c r="D12" s="284">
        <f t="shared" si="4"/>
        <v>6.8776220200097287</v>
      </c>
      <c r="E12" s="284">
        <f t="shared" si="4"/>
        <v>6.8650922333739404</v>
      </c>
      <c r="F12" s="103">
        <f t="shared" si="4"/>
        <v>8.0195533959288863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4"/>
      <c r="S12" s="103">
        <f t="shared" si="4"/>
        <v>4.9135442886787679</v>
      </c>
      <c r="T12" s="285">
        <f t="shared" si="4"/>
        <v>4.0940056054302429</v>
      </c>
      <c r="U12" s="103">
        <f>U6/U8</f>
        <v>5.3581250373592484</v>
      </c>
      <c r="V12" s="285">
        <f>V6/V8</f>
        <v>4.5580396172984541</v>
      </c>
      <c r="AA12" s="101" t="s">
        <v>62</v>
      </c>
      <c r="AB12" s="101"/>
      <c r="AC12" s="105"/>
      <c r="AD12" s="101"/>
      <c r="AE12" s="105"/>
      <c r="AF12" s="105"/>
      <c r="AG12" s="101"/>
      <c r="AH12" s="101"/>
      <c r="AI12" s="105" t="e">
        <f>#REF!-#REF!</f>
        <v>#REF!</v>
      </c>
      <c r="AJ12" s="101"/>
    </row>
    <row r="13" spans="1:36" ht="30" customHeight="1" thickBot="1" x14ac:dyDescent="0.3">
      <c r="AA13" s="101" t="s">
        <v>63</v>
      </c>
      <c r="AB13" s="101"/>
      <c r="AC13" s="105"/>
      <c r="AD13" s="101"/>
      <c r="AE13" s="105"/>
      <c r="AF13" s="105"/>
      <c r="AG13" s="101"/>
      <c r="AH13" s="101"/>
      <c r="AI13" s="105" t="e">
        <f>#REF!-#REF!</f>
        <v>#REF!</v>
      </c>
      <c r="AJ13" s="101"/>
    </row>
    <row r="14" spans="1:36" ht="22.5" customHeight="1" x14ac:dyDescent="0.25">
      <c r="A14" s="308" t="s">
        <v>2</v>
      </c>
      <c r="B14" s="310">
        <v>2007</v>
      </c>
      <c r="C14" s="306">
        <v>2008</v>
      </c>
      <c r="D14" s="306">
        <v>2009</v>
      </c>
      <c r="E14" s="306">
        <v>2010</v>
      </c>
      <c r="F14" s="306">
        <v>2011</v>
      </c>
      <c r="G14" s="306">
        <v>2012</v>
      </c>
      <c r="H14" s="306">
        <v>2013</v>
      </c>
      <c r="I14" s="306">
        <v>2014</v>
      </c>
      <c r="J14" s="306">
        <v>2015</v>
      </c>
      <c r="K14" s="316">
        <v>2016</v>
      </c>
      <c r="L14" s="318">
        <v>2017</v>
      </c>
      <c r="M14" s="306">
        <v>2018</v>
      </c>
      <c r="N14" s="306">
        <v>2019</v>
      </c>
      <c r="O14" s="312">
        <v>2020</v>
      </c>
      <c r="P14" s="306">
        <v>2021</v>
      </c>
      <c r="Q14" s="322">
        <v>2022</v>
      </c>
      <c r="R14" s="128" t="s">
        <v>49</v>
      </c>
      <c r="S14" s="314" t="str">
        <f>S3</f>
        <v>jan-mar</v>
      </c>
      <c r="T14" s="315"/>
      <c r="U14" s="320" t="s">
        <v>147</v>
      </c>
      <c r="V14" s="321"/>
      <c r="AA14" s="101" t="s">
        <v>64</v>
      </c>
      <c r="AB14" s="101"/>
      <c r="AC14" s="105"/>
      <c r="AD14" s="101"/>
      <c r="AE14" s="105"/>
      <c r="AF14" s="105"/>
      <c r="AG14" s="101"/>
      <c r="AH14" s="101"/>
      <c r="AI14" s="105" t="e">
        <f>#REF!-#REF!</f>
        <v>#REF!</v>
      </c>
      <c r="AJ14" s="101"/>
    </row>
    <row r="15" spans="1:36" ht="31.5" customHeight="1" thickBot="1" x14ac:dyDescent="0.3">
      <c r="A15" s="309"/>
      <c r="B15" s="311"/>
      <c r="C15" s="307"/>
      <c r="D15" s="307"/>
      <c r="E15" s="307"/>
      <c r="F15" s="307"/>
      <c r="G15" s="307"/>
      <c r="H15" s="307"/>
      <c r="I15" s="307"/>
      <c r="J15" s="307"/>
      <c r="K15" s="317"/>
      <c r="L15" s="319"/>
      <c r="M15" s="307"/>
      <c r="N15" s="307"/>
      <c r="O15" s="313"/>
      <c r="P15" s="307"/>
      <c r="Q15" s="323"/>
      <c r="R15" s="129" t="str">
        <f>R4</f>
        <v>2007/2022</v>
      </c>
      <c r="S15" s="127">
        <f>S4</f>
        <v>2022</v>
      </c>
      <c r="T15" s="264">
        <f>T4</f>
        <v>2023</v>
      </c>
      <c r="U15" s="300" t="str">
        <f>U4</f>
        <v>abr 201 a mar 2022</v>
      </c>
      <c r="V15" s="298" t="str">
        <f>V4</f>
        <v>abr 22 a mar 2023</v>
      </c>
      <c r="AA15" s="101" t="s">
        <v>65</v>
      </c>
      <c r="AB15" s="101"/>
      <c r="AC15" s="105"/>
      <c r="AD15" s="101"/>
      <c r="AE15" s="105"/>
      <c r="AF15" s="105"/>
      <c r="AG15" s="101"/>
      <c r="AH15" s="101"/>
      <c r="AI15" s="105" t="e">
        <f>#REF!-#REF!</f>
        <v>#REF!</v>
      </c>
      <c r="AJ15" s="101"/>
    </row>
    <row r="16" spans="1:36" s="101" customFormat="1" ht="3" customHeight="1" thickBot="1" x14ac:dyDescent="0.3">
      <c r="B16" s="101">
        <v>2007</v>
      </c>
      <c r="C16" s="101">
        <v>2008</v>
      </c>
      <c r="D16" s="101">
        <v>2009</v>
      </c>
      <c r="E16" s="101">
        <v>2010</v>
      </c>
      <c r="F16" s="101">
        <v>2011</v>
      </c>
      <c r="O16" s="273"/>
      <c r="Q16" s="301"/>
      <c r="R16" s="286"/>
      <c r="AA16" s="101" t="s">
        <v>66</v>
      </c>
      <c r="AC16" s="105"/>
      <c r="AE16" s="105"/>
      <c r="AF16" s="105"/>
      <c r="AI16" s="105" t="e">
        <f>#REF!-#REF!</f>
        <v>#REF!</v>
      </c>
    </row>
    <row r="17" spans="1:36" ht="27.75" customHeight="1" x14ac:dyDescent="0.25">
      <c r="A17" s="111" t="s">
        <v>50</v>
      </c>
      <c r="B17" s="115">
        <v>392293.98699999956</v>
      </c>
      <c r="C17" s="153">
        <v>370979.67800000019</v>
      </c>
      <c r="D17" s="153">
        <v>344221.9980000002</v>
      </c>
      <c r="E17" s="153">
        <v>386156.65199999994</v>
      </c>
      <c r="F17" s="153">
        <v>390987.57200000004</v>
      </c>
      <c r="G17" s="153">
        <v>406063.09400000004</v>
      </c>
      <c r="H17" s="153">
        <v>407598.05399999983</v>
      </c>
      <c r="I17" s="153">
        <v>406953.16900000011</v>
      </c>
      <c r="J17" s="153">
        <v>421887.39099999977</v>
      </c>
      <c r="K17" s="112">
        <v>431264.80099999998</v>
      </c>
      <c r="L17" s="274">
        <v>442364.451999999</v>
      </c>
      <c r="M17" s="153">
        <v>454202.09499999997</v>
      </c>
      <c r="N17" s="153">
        <v>454929.95199999987</v>
      </c>
      <c r="O17" s="153">
        <v>393954.14199999906</v>
      </c>
      <c r="P17" s="153">
        <v>427968.65799999994</v>
      </c>
      <c r="Q17" s="147">
        <v>417555.74200000014</v>
      </c>
      <c r="R17" s="100"/>
      <c r="S17" s="115">
        <v>97446.615000000049</v>
      </c>
      <c r="T17" s="147">
        <v>93493.311000000002</v>
      </c>
      <c r="U17" s="112">
        <v>425583.44900000014</v>
      </c>
      <c r="V17" s="147">
        <v>413602.43800000008</v>
      </c>
      <c r="AA17" s="101" t="s">
        <v>67</v>
      </c>
      <c r="AB17" s="101"/>
      <c r="AC17" s="105"/>
      <c r="AD17" s="101"/>
      <c r="AE17" s="105"/>
      <c r="AF17" s="105"/>
      <c r="AG17" s="101"/>
      <c r="AH17" s="101"/>
      <c r="AI17" s="105" t="e">
        <f>#REF!-#REF!</f>
        <v>#REF!</v>
      </c>
      <c r="AJ17" s="101"/>
    </row>
    <row r="18" spans="1:36" ht="27.75" customHeight="1" thickBot="1" x14ac:dyDescent="0.3">
      <c r="A18" s="114" t="s">
        <v>54</v>
      </c>
      <c r="B18" s="275"/>
      <c r="C18" s="276">
        <f t="shared" ref="C18:Q18" si="5">(C17-B17)/B17</f>
        <v>-5.4332489679479568E-2</v>
      </c>
      <c r="D18" s="276">
        <f t="shared" si="5"/>
        <v>-7.2127077537654183E-2</v>
      </c>
      <c r="E18" s="276">
        <f t="shared" si="5"/>
        <v>0.12182444539758823</v>
      </c>
      <c r="F18" s="276">
        <f t="shared" si="5"/>
        <v>1.2510259696368252E-2</v>
      </c>
      <c r="G18" s="276">
        <f t="shared" si="5"/>
        <v>3.8557547808706294E-2</v>
      </c>
      <c r="H18" s="276">
        <f t="shared" si="5"/>
        <v>3.7801022123911316E-3</v>
      </c>
      <c r="I18" s="276">
        <f t="shared" si="5"/>
        <v>-1.5821591729182263E-3</v>
      </c>
      <c r="J18" s="276">
        <f t="shared" si="5"/>
        <v>3.6697642720653331E-2</v>
      </c>
      <c r="K18" s="287">
        <f t="shared" si="5"/>
        <v>2.2227281971553901E-2</v>
      </c>
      <c r="L18" s="277">
        <f t="shared" si="5"/>
        <v>2.5737437820711511E-2</v>
      </c>
      <c r="M18" s="276">
        <f t="shared" si="5"/>
        <v>2.6759932780496109E-2</v>
      </c>
      <c r="N18" s="276">
        <f t="shared" si="5"/>
        <v>1.6024959109884815E-3</v>
      </c>
      <c r="O18" s="276">
        <f t="shared" si="5"/>
        <v>-0.13403340389423476</v>
      </c>
      <c r="P18" s="276">
        <f t="shared" si="5"/>
        <v>8.6341308222622926E-2</v>
      </c>
      <c r="Q18" s="278">
        <f t="shared" si="5"/>
        <v>-2.4331024726581253E-2</v>
      </c>
      <c r="S18" s="118"/>
      <c r="T18" s="278"/>
      <c r="V18" s="278">
        <f>(V17-U17)/U17</f>
        <v>-2.8151966501874119E-2</v>
      </c>
      <c r="AA18" s="101" t="s">
        <v>68</v>
      </c>
      <c r="AB18" s="101"/>
      <c r="AC18" s="105"/>
      <c r="AD18" s="101"/>
      <c r="AE18" s="105"/>
      <c r="AF18" s="105"/>
      <c r="AG18" s="101"/>
      <c r="AH18" s="101"/>
      <c r="AI18" s="105" t="e">
        <f>#REF!-#REF!</f>
        <v>#REF!</v>
      </c>
      <c r="AJ18" s="101"/>
    </row>
    <row r="19" spans="1:36" ht="27.75" customHeight="1" x14ac:dyDescent="0.25">
      <c r="A19" s="111" t="s">
        <v>55</v>
      </c>
      <c r="B19" s="115">
        <v>62681.055999999982</v>
      </c>
      <c r="C19" s="153">
        <v>79621.592999999993</v>
      </c>
      <c r="D19" s="153">
        <v>77709.866999999998</v>
      </c>
      <c r="E19" s="153">
        <v>88593.928999999989</v>
      </c>
      <c r="F19" s="153">
        <v>80744.22</v>
      </c>
      <c r="G19" s="153">
        <v>85348.562999999995</v>
      </c>
      <c r="H19" s="153">
        <v>121368.935</v>
      </c>
      <c r="I19" s="153">
        <v>124143.97100000001</v>
      </c>
      <c r="J19" s="153">
        <v>115571.70700000001</v>
      </c>
      <c r="K19" s="112">
        <v>109068.98599999999</v>
      </c>
      <c r="L19" s="274">
        <v>136178.72600000011</v>
      </c>
      <c r="M19" s="153">
        <v>153404.38699999999</v>
      </c>
      <c r="N19" s="153">
        <v>167744.46300000002</v>
      </c>
      <c r="O19" s="153">
        <v>164346.62300000008</v>
      </c>
      <c r="P19" s="153">
        <v>165333.11300000001</v>
      </c>
      <c r="Q19" s="147">
        <v>194581.12000000002</v>
      </c>
      <c r="R19" s="100"/>
      <c r="S19" s="115">
        <v>42544.946000000011</v>
      </c>
      <c r="T19" s="147">
        <v>50429.929999999986</v>
      </c>
      <c r="U19" s="112">
        <v>171113.87000000002</v>
      </c>
      <c r="V19" s="147">
        <v>202466.10399999999</v>
      </c>
      <c r="AA19" s="101" t="s">
        <v>69</v>
      </c>
      <c r="AB19" s="101"/>
      <c r="AC19" s="105"/>
      <c r="AD19" s="101"/>
      <c r="AE19" s="105"/>
      <c r="AF19" s="105"/>
      <c r="AG19" s="101"/>
      <c r="AH19" s="101"/>
      <c r="AI19" s="105" t="e">
        <f>#REF!-#REF!</f>
        <v>#REF!</v>
      </c>
      <c r="AJ19" s="101"/>
    </row>
    <row r="20" spans="1:36" ht="27.75" customHeight="1" thickBot="1" x14ac:dyDescent="0.3">
      <c r="A20" s="113" t="s">
        <v>54</v>
      </c>
      <c r="B20" s="116"/>
      <c r="C20" s="279">
        <f t="shared" ref="C20:Q20" si="6">(C19-B19)/B19</f>
        <v>0.27026566048919176</v>
      </c>
      <c r="D20" s="279">
        <f t="shared" si="6"/>
        <v>-2.4010145087149853E-2</v>
      </c>
      <c r="E20" s="279">
        <f t="shared" si="6"/>
        <v>0.14006023199087436</v>
      </c>
      <c r="F20" s="279">
        <f t="shared" si="6"/>
        <v>-8.8603238264779852E-2</v>
      </c>
      <c r="G20" s="279">
        <f t="shared" si="6"/>
        <v>5.702380925842114E-2</v>
      </c>
      <c r="H20" s="279">
        <f t="shared" si="6"/>
        <v>0.42203841205856046</v>
      </c>
      <c r="I20" s="279">
        <f t="shared" si="6"/>
        <v>2.2864466924753087E-2</v>
      </c>
      <c r="J20" s="279">
        <f t="shared" si="6"/>
        <v>-6.9050989193828793E-2</v>
      </c>
      <c r="K20" s="288">
        <f t="shared" si="6"/>
        <v>-5.6265682741884385E-2</v>
      </c>
      <c r="L20" s="280">
        <f t="shared" si="6"/>
        <v>0.24855590020796675</v>
      </c>
      <c r="M20" s="279">
        <f t="shared" si="6"/>
        <v>0.12649303974249151</v>
      </c>
      <c r="N20" s="279">
        <f t="shared" si="6"/>
        <v>9.3478917261994809E-2</v>
      </c>
      <c r="O20" s="279">
        <f t="shared" si="6"/>
        <v>-2.0256048630349952E-2</v>
      </c>
      <c r="P20" s="279">
        <f t="shared" si="6"/>
        <v>6.002496321448187E-3</v>
      </c>
      <c r="Q20" s="281">
        <f t="shared" si="6"/>
        <v>0.17690350389761311</v>
      </c>
      <c r="R20" s="10"/>
      <c r="S20" s="116"/>
      <c r="T20" s="281">
        <f>(T19-S19)/S19</f>
        <v>0.18533303579701271</v>
      </c>
      <c r="U20" s="299"/>
      <c r="V20" s="281">
        <f>(V19-U19)/U19</f>
        <v>0.1832243873626373</v>
      </c>
    </row>
    <row r="21" spans="1:36" ht="27.75" customHeight="1" x14ac:dyDescent="0.25">
      <c r="A21" s="8" t="s">
        <v>58</v>
      </c>
      <c r="B21" s="19">
        <f>B17-B19</f>
        <v>329612.93099999957</v>
      </c>
      <c r="C21" s="154">
        <f t="shared" ref="C21:P21" si="7">C17-C19</f>
        <v>291358.0850000002</v>
      </c>
      <c r="D21" s="154">
        <f t="shared" si="7"/>
        <v>266512.13100000017</v>
      </c>
      <c r="E21" s="154">
        <f t="shared" si="7"/>
        <v>297562.72299999994</v>
      </c>
      <c r="F21" s="154">
        <f t="shared" si="7"/>
        <v>310243.35200000007</v>
      </c>
      <c r="G21" s="154">
        <f t="shared" si="7"/>
        <v>320714.53100000008</v>
      </c>
      <c r="H21" s="154">
        <f t="shared" si="7"/>
        <v>286229.11899999983</v>
      </c>
      <c r="I21" s="154">
        <f t="shared" si="7"/>
        <v>282809.19800000009</v>
      </c>
      <c r="J21" s="154">
        <f t="shared" si="7"/>
        <v>306315.68399999978</v>
      </c>
      <c r="K21" s="119">
        <f t="shared" si="7"/>
        <v>322195.815</v>
      </c>
      <c r="L21" s="282">
        <f t="shared" si="7"/>
        <v>306185.72599999886</v>
      </c>
      <c r="M21" s="154">
        <f t="shared" si="7"/>
        <v>300797.70799999998</v>
      </c>
      <c r="N21" s="154">
        <f t="shared" si="7"/>
        <v>287185.48899999983</v>
      </c>
      <c r="O21" s="154">
        <f t="shared" si="7"/>
        <v>229607.51899999898</v>
      </c>
      <c r="P21" s="154">
        <f t="shared" si="7"/>
        <v>262635.54499999993</v>
      </c>
      <c r="Q21" s="140">
        <f t="shared" ref="Q21" si="8">Q17-Q19</f>
        <v>222974.62200000012</v>
      </c>
      <c r="S21" s="117">
        <f>S17-S19</f>
        <v>54901.669000000038</v>
      </c>
      <c r="T21" s="140">
        <f>T17-T19</f>
        <v>43063.381000000016</v>
      </c>
      <c r="U21" s="119">
        <f>U17-U19</f>
        <v>254469.57900000011</v>
      </c>
      <c r="V21" s="140">
        <f>V17-V19</f>
        <v>211136.33400000009</v>
      </c>
    </row>
    <row r="22" spans="1:36" ht="27.75" customHeight="1" thickBot="1" x14ac:dyDescent="0.3">
      <c r="A22" s="113" t="s">
        <v>54</v>
      </c>
      <c r="B22" s="116"/>
      <c r="C22" s="279">
        <f t="shared" ref="C22:Q22" si="9">(C21-B21)/B21</f>
        <v>-0.11605990664243518</v>
      </c>
      <c r="D22" s="279">
        <f t="shared" si="9"/>
        <v>-8.5276349890891168E-2</v>
      </c>
      <c r="E22" s="279">
        <f t="shared" si="9"/>
        <v>0.1165072369632576</v>
      </c>
      <c r="F22" s="279">
        <f t="shared" si="9"/>
        <v>4.261497835533698E-2</v>
      </c>
      <c r="G22" s="279">
        <f t="shared" si="9"/>
        <v>3.3751501627664215E-2</v>
      </c>
      <c r="H22" s="279">
        <f t="shared" si="9"/>
        <v>-0.10752681486702027</v>
      </c>
      <c r="I22" s="279">
        <f t="shared" si="9"/>
        <v>-1.1948193852351347E-2</v>
      </c>
      <c r="J22" s="279">
        <f t="shared" si="9"/>
        <v>8.3117827023432511E-2</v>
      </c>
      <c r="K22" s="288">
        <f t="shared" si="9"/>
        <v>5.1842369912734339E-2</v>
      </c>
      <c r="L22" s="280">
        <f t="shared" si="9"/>
        <v>-4.9690555415814887E-2</v>
      </c>
      <c r="M22" s="279">
        <f t="shared" si="9"/>
        <v>-1.7597221367526766E-2</v>
      </c>
      <c r="N22" s="279">
        <f t="shared" si="9"/>
        <v>-4.5253732451977856E-2</v>
      </c>
      <c r="O22" s="279">
        <f t="shared" si="9"/>
        <v>-0.20049052687338559</v>
      </c>
      <c r="P22" s="279">
        <f t="shared" si="9"/>
        <v>0.14384557676441376</v>
      </c>
      <c r="Q22" s="281">
        <f t="shared" si="9"/>
        <v>-0.15101125401742485</v>
      </c>
      <c r="R22" s="10"/>
      <c r="S22" s="116"/>
      <c r="T22" s="281">
        <f>(T21-S21)/S21</f>
        <v>-0.21562710598105886</v>
      </c>
      <c r="U22" s="299"/>
      <c r="V22" s="281">
        <f>(V21-U21)/U21</f>
        <v>-0.17028850823854275</v>
      </c>
    </row>
    <row r="23" spans="1:36" ht="27.75" hidden="1" customHeight="1" thickBot="1" x14ac:dyDescent="0.3">
      <c r="A23" s="106" t="s">
        <v>61</v>
      </c>
      <c r="B23" s="283">
        <f>(B17/B19)</f>
        <v>6.2585733558796406</v>
      </c>
      <c r="C23" s="284">
        <f>(C17/C19)</f>
        <v>4.6592847997904316</v>
      </c>
      <c r="D23" s="284">
        <f>(D17/D19)</f>
        <v>4.4295790391714371</v>
      </c>
      <c r="E23" s="284">
        <f>(E17/E19)</f>
        <v>4.3587258896712884</v>
      </c>
      <c r="F23" s="103">
        <f>(F17/F19)</f>
        <v>4.8422979626281615</v>
      </c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4"/>
      <c r="S23" s="103">
        <f>(S17/S19)</f>
        <v>2.2904392686266433</v>
      </c>
      <c r="T23" s="285">
        <f>(T17/T19)</f>
        <v>1.8539250599792629</v>
      </c>
      <c r="U23" s="103">
        <f>U17/U19</f>
        <v>2.4871358996205282</v>
      </c>
      <c r="V23" s="285">
        <f>V17/V19</f>
        <v>2.0428231186786707</v>
      </c>
    </row>
    <row r="24" spans="1:36" ht="30" customHeight="1" thickBot="1" x14ac:dyDescent="0.3"/>
    <row r="25" spans="1:36" ht="22.5" customHeight="1" x14ac:dyDescent="0.25">
      <c r="A25" s="308" t="s">
        <v>15</v>
      </c>
      <c r="B25" s="310">
        <v>2007</v>
      </c>
      <c r="C25" s="306">
        <v>2008</v>
      </c>
      <c r="D25" s="306">
        <v>2009</v>
      </c>
      <c r="E25" s="306">
        <v>2010</v>
      </c>
      <c r="F25" s="306">
        <v>2011</v>
      </c>
      <c r="G25" s="306">
        <v>2012</v>
      </c>
      <c r="H25" s="306">
        <v>2013</v>
      </c>
      <c r="I25" s="306">
        <v>2014</v>
      </c>
      <c r="J25" s="306">
        <v>2015</v>
      </c>
      <c r="K25" s="316">
        <v>2016</v>
      </c>
      <c r="L25" s="318">
        <v>2017</v>
      </c>
      <c r="M25" s="306">
        <v>2018</v>
      </c>
      <c r="N25" s="306">
        <v>2019</v>
      </c>
      <c r="O25" s="312">
        <v>2020</v>
      </c>
      <c r="P25" s="306">
        <v>2021</v>
      </c>
      <c r="Q25" s="322">
        <v>2022</v>
      </c>
      <c r="R25" s="128" t="s">
        <v>49</v>
      </c>
      <c r="S25" s="314" t="str">
        <f>S14</f>
        <v>jan-mar</v>
      </c>
      <c r="T25" s="315"/>
      <c r="U25" s="320" t="s">
        <v>147</v>
      </c>
      <c r="V25" s="321"/>
    </row>
    <row r="26" spans="1:36" ht="31.5" customHeight="1" thickBot="1" x14ac:dyDescent="0.3">
      <c r="A26" s="309"/>
      <c r="B26" s="311"/>
      <c r="C26" s="307"/>
      <c r="D26" s="307"/>
      <c r="E26" s="307"/>
      <c r="F26" s="307"/>
      <c r="G26" s="307"/>
      <c r="H26" s="307"/>
      <c r="I26" s="307"/>
      <c r="J26" s="307"/>
      <c r="K26" s="317"/>
      <c r="L26" s="319"/>
      <c r="M26" s="307"/>
      <c r="N26" s="307"/>
      <c r="O26" s="313"/>
      <c r="P26" s="307"/>
      <c r="Q26" s="323"/>
      <c r="R26" s="129" t="str">
        <f>R4</f>
        <v>2007/2022</v>
      </c>
      <c r="S26" s="127">
        <f>S4</f>
        <v>2022</v>
      </c>
      <c r="T26" s="264">
        <f>T4</f>
        <v>2023</v>
      </c>
      <c r="U26" s="300" t="str">
        <f>U4</f>
        <v>abr 201 a mar 2022</v>
      </c>
      <c r="V26" s="298" t="str">
        <f>V4</f>
        <v>abr 22 a mar 2023</v>
      </c>
    </row>
    <row r="27" spans="1:36" s="101" customFormat="1" ht="3" customHeight="1" thickBot="1" x14ac:dyDescent="0.3">
      <c r="B27" s="101">
        <v>2007</v>
      </c>
      <c r="C27" s="101">
        <v>2008</v>
      </c>
      <c r="D27" s="101">
        <v>2009</v>
      </c>
      <c r="E27" s="101">
        <v>2010</v>
      </c>
      <c r="F27" s="101">
        <v>2011</v>
      </c>
      <c r="O27" s="273"/>
      <c r="Q27" s="301"/>
      <c r="R27" s="286"/>
    </row>
    <row r="28" spans="1:36" ht="27.75" customHeight="1" x14ac:dyDescent="0.25">
      <c r="A28" s="111" t="s">
        <v>50</v>
      </c>
      <c r="B28" s="115">
        <v>203692.62899999981</v>
      </c>
      <c r="C28" s="153">
        <v>204985.89900000018</v>
      </c>
      <c r="D28" s="153">
        <v>199789.29300000027</v>
      </c>
      <c r="E28" s="153">
        <v>228223.55300000007</v>
      </c>
      <c r="F28" s="153">
        <v>265930.68799999997</v>
      </c>
      <c r="G28" s="153">
        <v>297441.74100000004</v>
      </c>
      <c r="H28" s="153">
        <v>313195.50799999997</v>
      </c>
      <c r="I28" s="153">
        <v>319331.63400000008</v>
      </c>
      <c r="J28" s="153">
        <v>313646.51399999997</v>
      </c>
      <c r="K28" s="112">
        <v>292708.82400000008</v>
      </c>
      <c r="L28" s="274">
        <v>335676.5479999996</v>
      </c>
      <c r="M28" s="153">
        <v>346139.44199999998</v>
      </c>
      <c r="N28" s="153">
        <v>364472.386</v>
      </c>
      <c r="O28" s="153">
        <v>462235.53400000004</v>
      </c>
      <c r="P28" s="112">
        <v>497984.02100000018</v>
      </c>
      <c r="Q28" s="147">
        <v>521225.81500000018</v>
      </c>
      <c r="R28" s="100"/>
      <c r="S28" s="115">
        <v>114707.06400000004</v>
      </c>
      <c r="T28" s="147">
        <v>116636.85300000009</v>
      </c>
      <c r="U28" s="112">
        <v>505491.94300000026</v>
      </c>
      <c r="V28" s="147">
        <v>523155.60400000028</v>
      </c>
    </row>
    <row r="29" spans="1:36" ht="27.75" customHeight="1" thickBot="1" x14ac:dyDescent="0.3">
      <c r="A29" s="114" t="s">
        <v>54</v>
      </c>
      <c r="B29" s="275"/>
      <c r="C29" s="276">
        <f t="shared" ref="C29:Q29" si="10">(C28-B28)/B28</f>
        <v>6.3491251811589565E-3</v>
      </c>
      <c r="D29" s="276">
        <f t="shared" si="10"/>
        <v>-2.5351041341628616E-2</v>
      </c>
      <c r="E29" s="276">
        <f t="shared" si="10"/>
        <v>0.14232124040801208</v>
      </c>
      <c r="F29" s="276">
        <f t="shared" si="10"/>
        <v>0.16522017339726491</v>
      </c>
      <c r="G29" s="276">
        <f t="shared" si="10"/>
        <v>0.11849348127885141</v>
      </c>
      <c r="H29" s="276">
        <f t="shared" si="10"/>
        <v>5.296421056115299E-2</v>
      </c>
      <c r="I29" s="276">
        <f t="shared" si="10"/>
        <v>1.9591998746035993E-2</v>
      </c>
      <c r="J29" s="276">
        <f t="shared" si="10"/>
        <v>-1.7803184510057374E-2</v>
      </c>
      <c r="K29" s="287">
        <f t="shared" si="10"/>
        <v>-6.6755691727534677E-2</v>
      </c>
      <c r="L29" s="277">
        <f t="shared" si="10"/>
        <v>0.14679340175955716</v>
      </c>
      <c r="M29" s="276">
        <f t="shared" si="10"/>
        <v>3.1169571012153018E-2</v>
      </c>
      <c r="N29" s="276">
        <f t="shared" si="10"/>
        <v>5.2964042161944717E-2</v>
      </c>
      <c r="O29" s="276">
        <f t="shared" si="10"/>
        <v>0.26823197519276548</v>
      </c>
      <c r="P29" s="287">
        <f t="shared" si="10"/>
        <v>7.7338249378292354E-2</v>
      </c>
      <c r="Q29" s="278">
        <f t="shared" si="10"/>
        <v>4.6671766602727975E-2</v>
      </c>
      <c r="S29" s="118"/>
      <c r="T29" s="278">
        <f>(T28-S28)/S28</f>
        <v>1.6823628229208683E-2</v>
      </c>
      <c r="V29" s="278">
        <f>(V28-U28)/U28</f>
        <v>3.4943506508075074E-2</v>
      </c>
    </row>
    <row r="30" spans="1:36" ht="27.75" customHeight="1" x14ac:dyDescent="0.25">
      <c r="A30" s="111" t="s">
        <v>55</v>
      </c>
      <c r="B30" s="115">
        <v>575.60500000000002</v>
      </c>
      <c r="C30" s="153">
        <v>741.03499999999963</v>
      </c>
      <c r="D30" s="153">
        <v>1388.8809999999992</v>
      </c>
      <c r="E30" s="153">
        <v>899.43600000000015</v>
      </c>
      <c r="F30" s="153">
        <v>1170.3490000000002</v>
      </c>
      <c r="G30" s="153">
        <v>1022.7370000000001</v>
      </c>
      <c r="H30" s="153">
        <v>1030.066</v>
      </c>
      <c r="I30" s="153">
        <v>1010.02</v>
      </c>
      <c r="J30" s="153">
        <v>1183.202</v>
      </c>
      <c r="K30" s="112">
        <v>1121.55</v>
      </c>
      <c r="L30" s="274">
        <v>1027.2</v>
      </c>
      <c r="M30" s="153">
        <v>1322.664</v>
      </c>
      <c r="N30" s="153">
        <v>1463.875</v>
      </c>
      <c r="O30" s="153">
        <v>1908.0899999999986</v>
      </c>
      <c r="P30" s="112">
        <v>2403.679000000001</v>
      </c>
      <c r="Q30" s="147">
        <v>2787.6490000000008</v>
      </c>
      <c r="R30" s="100"/>
      <c r="S30" s="115">
        <v>632.375</v>
      </c>
      <c r="T30" s="147">
        <v>896.37099999999975</v>
      </c>
      <c r="U30" s="100">
        <v>2655.0110000000009</v>
      </c>
      <c r="V30" s="304">
        <v>3051.6450000000004</v>
      </c>
    </row>
    <row r="31" spans="1:36" ht="27.75" customHeight="1" thickBot="1" x14ac:dyDescent="0.3">
      <c r="A31" s="113" t="s">
        <v>54</v>
      </c>
      <c r="B31" s="116"/>
      <c r="C31" s="279">
        <f t="shared" ref="C31:Q31" si="11">(C30-B30)/B30</f>
        <v>0.28740195099069604</v>
      </c>
      <c r="D31" s="279">
        <f t="shared" si="11"/>
        <v>0.87424480625071677</v>
      </c>
      <c r="E31" s="279">
        <f t="shared" si="11"/>
        <v>-0.35240240164564085</v>
      </c>
      <c r="F31" s="279">
        <f t="shared" si="11"/>
        <v>0.30120319844880566</v>
      </c>
      <c r="G31" s="279">
        <f t="shared" si="11"/>
        <v>-0.12612648022085726</v>
      </c>
      <c r="H31" s="279">
        <f t="shared" si="11"/>
        <v>7.1660651760911652E-3</v>
      </c>
      <c r="I31" s="279">
        <f t="shared" si="11"/>
        <v>-1.9460888913914301E-2</v>
      </c>
      <c r="J31" s="279">
        <f t="shared" si="11"/>
        <v>0.17146393140729888</v>
      </c>
      <c r="K31" s="288">
        <f t="shared" si="11"/>
        <v>-5.2106064729437615E-2</v>
      </c>
      <c r="L31" s="280">
        <f t="shared" si="11"/>
        <v>-8.4124648923364909E-2</v>
      </c>
      <c r="M31" s="279">
        <f t="shared" si="11"/>
        <v>0.28764018691588777</v>
      </c>
      <c r="N31" s="279">
        <f t="shared" si="11"/>
        <v>0.10676256403742751</v>
      </c>
      <c r="O31" s="279">
        <f t="shared" si="11"/>
        <v>0.30345145589616501</v>
      </c>
      <c r="P31" s="288">
        <f t="shared" si="11"/>
        <v>0.25973041103931305</v>
      </c>
      <c r="Q31" s="281">
        <f t="shared" si="11"/>
        <v>0.15974262786337096</v>
      </c>
      <c r="R31" s="10"/>
      <c r="S31" s="116"/>
      <c r="T31" s="281">
        <f>(T30-S30)/S30</f>
        <v>0.41746748369242892</v>
      </c>
      <c r="U31" s="299"/>
      <c r="V31" s="281">
        <f>(V30-U30)/U30</f>
        <v>0.14939071815521646</v>
      </c>
    </row>
    <row r="32" spans="1:36" ht="27.75" customHeight="1" x14ac:dyDescent="0.25">
      <c r="A32" s="8" t="s">
        <v>58</v>
      </c>
      <c r="B32" s="19">
        <f>(B28-B30)</f>
        <v>203117.0239999998</v>
      </c>
      <c r="C32" s="154">
        <f t="shared" ref="C32:P32" si="12">(C28-C30)</f>
        <v>204244.86400000018</v>
      </c>
      <c r="D32" s="154">
        <f t="shared" si="12"/>
        <v>198400.41200000027</v>
      </c>
      <c r="E32" s="154">
        <f t="shared" si="12"/>
        <v>227324.11700000009</v>
      </c>
      <c r="F32" s="154">
        <f t="shared" si="12"/>
        <v>264760.33899999998</v>
      </c>
      <c r="G32" s="154">
        <f t="shared" si="12"/>
        <v>296419.00400000002</v>
      </c>
      <c r="H32" s="154">
        <f t="shared" si="12"/>
        <v>312165.44199999998</v>
      </c>
      <c r="I32" s="154">
        <f t="shared" si="12"/>
        <v>318321.61400000006</v>
      </c>
      <c r="J32" s="154">
        <f t="shared" si="12"/>
        <v>312463.31199999998</v>
      </c>
      <c r="K32" s="119">
        <f t="shared" si="12"/>
        <v>291587.27400000009</v>
      </c>
      <c r="L32" s="282">
        <f t="shared" si="12"/>
        <v>334649.34799999959</v>
      </c>
      <c r="M32" s="154">
        <f t="shared" si="12"/>
        <v>344816.77799999999</v>
      </c>
      <c r="N32" s="154">
        <f t="shared" si="12"/>
        <v>363008.511</v>
      </c>
      <c r="O32" s="154">
        <f t="shared" si="12"/>
        <v>460327.44400000002</v>
      </c>
      <c r="P32" s="274">
        <f t="shared" si="12"/>
        <v>495580.34200000018</v>
      </c>
      <c r="Q32" s="140">
        <f t="shared" ref="Q32" si="13">(Q28-Q30)</f>
        <v>518438.1660000002</v>
      </c>
      <c r="S32" s="117">
        <f>S28-S30</f>
        <v>114074.68900000004</v>
      </c>
      <c r="T32" s="140">
        <f>T28-T30</f>
        <v>115740.48200000009</v>
      </c>
      <c r="U32" s="119">
        <f>U28-U30</f>
        <v>502836.93200000026</v>
      </c>
      <c r="V32" s="140">
        <f>V28-V30</f>
        <v>520103.95900000026</v>
      </c>
    </row>
    <row r="33" spans="1:22" ht="27.75" customHeight="1" thickBot="1" x14ac:dyDescent="0.3">
      <c r="A33" s="113" t="s">
        <v>54</v>
      </c>
      <c r="B33" s="116"/>
      <c r="C33" s="279">
        <f t="shared" ref="C33:Q33" si="14">(C32-B32)/B32</f>
        <v>5.5526611102788507E-3</v>
      </c>
      <c r="D33" s="279">
        <f t="shared" si="14"/>
        <v>-2.8614927619427914E-2</v>
      </c>
      <c r="E33" s="279">
        <f t="shared" si="14"/>
        <v>0.14578450068944299</v>
      </c>
      <c r="F33" s="279">
        <f t="shared" si="14"/>
        <v>0.16468213973091064</v>
      </c>
      <c r="G33" s="279">
        <f t="shared" si="14"/>
        <v>0.11957480157177182</v>
      </c>
      <c r="H33" s="279">
        <f t="shared" si="14"/>
        <v>5.3122228290059179E-2</v>
      </c>
      <c r="I33" s="279">
        <f t="shared" si="14"/>
        <v>1.972086327223908E-2</v>
      </c>
      <c r="J33" s="279">
        <f t="shared" si="14"/>
        <v>-1.840372045864307E-2</v>
      </c>
      <c r="K33" s="288">
        <f t="shared" si="14"/>
        <v>-6.6811165337708145E-2</v>
      </c>
      <c r="L33" s="280">
        <f t="shared" si="14"/>
        <v>0.14768159600819714</v>
      </c>
      <c r="M33" s="279">
        <f t="shared" si="14"/>
        <v>3.038233918806384E-2</v>
      </c>
      <c r="N33" s="279">
        <f t="shared" si="14"/>
        <v>5.2757679326149283E-2</v>
      </c>
      <c r="O33" s="279">
        <f t="shared" si="14"/>
        <v>0.26808994844751732</v>
      </c>
      <c r="P33" s="280">
        <f t="shared" si="14"/>
        <v>7.6582220894047232E-2</v>
      </c>
      <c r="Q33" s="281">
        <f t="shared" si="14"/>
        <v>4.6123346837675848E-2</v>
      </c>
      <c r="R33" s="10"/>
      <c r="S33" s="116"/>
      <c r="T33" s="281">
        <f>(T32-S32)/S32</f>
        <v>1.4602652127327283E-2</v>
      </c>
      <c r="U33" s="299"/>
      <c r="V33" s="281">
        <f>(V32-U32)/U32</f>
        <v>3.4339217947499515E-2</v>
      </c>
    </row>
    <row r="34" spans="1:22" ht="27.75" hidden="1" customHeight="1" thickBot="1" x14ac:dyDescent="0.3">
      <c r="A34" s="106" t="s">
        <v>61</v>
      </c>
      <c r="B34" s="283">
        <f>(B28/B30)</f>
        <v>353.87571164253228</v>
      </c>
      <c r="C34" s="284">
        <f>(C28/C30)</f>
        <v>276.62107592758815</v>
      </c>
      <c r="D34" s="284">
        <f>(D28/D30)</f>
        <v>143.84910802293385</v>
      </c>
      <c r="E34" s="284">
        <f>(E28/E30)</f>
        <v>253.74073641704362</v>
      </c>
      <c r="F34" s="103">
        <f>(F28/F30)</f>
        <v>227.22340771855227</v>
      </c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4"/>
      <c r="S34" s="103">
        <f>(S28/S30)</f>
        <v>181.39088989918963</v>
      </c>
      <c r="T34" s="285">
        <f>(T28/T30)</f>
        <v>130.12118085034001</v>
      </c>
    </row>
    <row r="36" spans="1:22" x14ac:dyDescent="0.25">
      <c r="A36" s="3" t="s">
        <v>70</v>
      </c>
    </row>
  </sheetData>
  <mergeCells count="57">
    <mergeCell ref="U3:V3"/>
    <mergeCell ref="U14:V14"/>
    <mergeCell ref="U25:V25"/>
    <mergeCell ref="Q3:Q4"/>
    <mergeCell ref="Q14:Q15"/>
    <mergeCell ref="Q25:Q26"/>
    <mergeCell ref="S25:T2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M14:M15"/>
    <mergeCell ref="N14:N15"/>
    <mergeCell ref="O14:O15"/>
    <mergeCell ref="P14:P15"/>
    <mergeCell ref="F14:F15"/>
    <mergeCell ref="P25:P26"/>
    <mergeCell ref="S3:T3"/>
    <mergeCell ref="A14:A15"/>
    <mergeCell ref="B14:B15"/>
    <mergeCell ref="C14:C15"/>
    <mergeCell ref="D14:D15"/>
    <mergeCell ref="E14:E15"/>
    <mergeCell ref="S14:T14"/>
    <mergeCell ref="G14:G15"/>
    <mergeCell ref="H14:H15"/>
    <mergeCell ref="I14:I15"/>
    <mergeCell ref="J14:J15"/>
    <mergeCell ref="K14:K15"/>
    <mergeCell ref="L14:L15"/>
    <mergeCell ref="L3:L4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conditionalFormatting sqref="B12:Q12">
    <cfRule type="cellIs" dxfId="15" priority="84" operator="greaterThan">
      <formula>0</formula>
    </cfRule>
    <cfRule type="cellIs" dxfId="14" priority="85" operator="lessThan">
      <formula>0</formula>
    </cfRule>
  </conditionalFormatting>
  <conditionalFormatting sqref="B23:Q23">
    <cfRule type="cellIs" dxfId="13" priority="80" operator="greaterThan">
      <formula>0</formula>
    </cfRule>
    <cfRule type="cellIs" dxfId="12" priority="81" operator="lessThan">
      <formula>0</formula>
    </cfRule>
  </conditionalFormatting>
  <conditionalFormatting sqref="B34:Q34">
    <cfRule type="cellIs" dxfId="11" priority="76" operator="greaterThan">
      <formula>0</formula>
    </cfRule>
    <cfRule type="cellIs" dxfId="10" priority="77" operator="lessThan">
      <formula>0</formula>
    </cfRule>
  </conditionalFormatting>
  <conditionalFormatting sqref="S34:T34">
    <cfRule type="cellIs" dxfId="9" priority="78" operator="greaterThan">
      <formula>0</formula>
    </cfRule>
    <cfRule type="cellIs" dxfId="8" priority="79" operator="lessThan">
      <formula>0</formula>
    </cfRule>
  </conditionalFormatting>
  <conditionalFormatting sqref="S12:V12">
    <cfRule type="cellIs" dxfId="7" priority="18" operator="greaterThan">
      <formula>0</formula>
    </cfRule>
    <cfRule type="cellIs" dxfId="6" priority="19" operator="lessThan">
      <formula>0</formula>
    </cfRule>
  </conditionalFormatting>
  <conditionalFormatting sqref="S23:V23">
    <cfRule type="cellIs" dxfId="5" priority="16" operator="greaterThan">
      <formula>0</formula>
    </cfRule>
    <cfRule type="cellIs" dxfId="4" priority="17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4294967292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5" id="{196889DA-39BA-4EE2-A36F-58B74FE77D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C7:J7</xm:sqref>
        </x14:conditionalFormatting>
        <x14:conditionalFormatting xmlns:xm="http://schemas.microsoft.com/office/excel/2006/main">
          <x14:cfRule type="iconSet" priority="73" id="{342BF2B0-3916-4149-AEE3-8005EFDA0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C9:J9</xm:sqref>
        </x14:conditionalFormatting>
        <x14:conditionalFormatting xmlns:xm="http://schemas.microsoft.com/office/excel/2006/main">
          <x14:cfRule type="iconSet" priority="72" id="{46DD3194-3428-435D-B4C7-5DACEA8D3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C11:J11</xm:sqref>
        </x14:conditionalFormatting>
        <x14:conditionalFormatting xmlns:xm="http://schemas.microsoft.com/office/excel/2006/main">
          <x14:cfRule type="iconSet" priority="71" id="{29EF6E76-A624-4F45-B814-44C0D420D1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C18:K18</xm:sqref>
        </x14:conditionalFormatting>
        <x14:conditionalFormatting xmlns:xm="http://schemas.microsoft.com/office/excel/2006/main">
          <x14:cfRule type="iconSet" priority="69" id="{384E0A2C-461F-4BC8-B7E5-CED87973A5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C20:K20</xm:sqref>
        </x14:conditionalFormatting>
        <x14:conditionalFormatting xmlns:xm="http://schemas.microsoft.com/office/excel/2006/main">
          <x14:cfRule type="iconSet" priority="68" id="{B0B10D07-FD42-4F72-B95A-6BFB2291F08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C22:K22</xm:sqref>
        </x14:conditionalFormatting>
        <x14:conditionalFormatting xmlns:xm="http://schemas.microsoft.com/office/excel/2006/main">
          <x14:cfRule type="iconSet" priority="67" id="{E921E250-274F-460B-9A23-24752F560F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C29:K29</xm:sqref>
        </x14:conditionalFormatting>
        <x14:conditionalFormatting xmlns:xm="http://schemas.microsoft.com/office/excel/2006/main">
          <x14:cfRule type="iconSet" priority="65" id="{D0C78B59-0252-4627-8F7F-171CF571E4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C31:K31</xm:sqref>
        </x14:conditionalFormatting>
        <x14:conditionalFormatting xmlns:xm="http://schemas.microsoft.com/office/excel/2006/main">
          <x14:cfRule type="iconSet" priority="64" id="{1BE07993-3836-4455-9AD2-E5547587AEF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C33:K33</xm:sqref>
        </x14:conditionalFormatting>
        <x14:conditionalFormatting xmlns:xm="http://schemas.microsoft.com/office/excel/2006/main">
          <x14:cfRule type="iconSet" priority="63" id="{51F0914C-9940-4FA4-AD6A-225B343910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K7:M7</xm:sqref>
        </x14:conditionalFormatting>
        <x14:conditionalFormatting xmlns:xm="http://schemas.microsoft.com/office/excel/2006/main">
          <x14:cfRule type="iconSet" priority="62" id="{1BD8844E-0B0D-4408-BD16-A12FD306700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K9:M9</xm:sqref>
        </x14:conditionalFormatting>
        <x14:conditionalFormatting xmlns:xm="http://schemas.microsoft.com/office/excel/2006/main">
          <x14:cfRule type="iconSet" priority="61" id="{7DA523E0-195D-4BE5-A37B-0B19E88A72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K11:M11</xm:sqref>
        </x14:conditionalFormatting>
        <x14:conditionalFormatting xmlns:xm="http://schemas.microsoft.com/office/excel/2006/main">
          <x14:cfRule type="iconSet" priority="44" id="{59F63304-AAEB-483E-96D2-BAEDB74B6C8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L18</xm:sqref>
        </x14:conditionalFormatting>
        <x14:conditionalFormatting xmlns:xm="http://schemas.microsoft.com/office/excel/2006/main">
          <x14:cfRule type="iconSet" priority="43" id="{1FD15401-6335-410A-8876-DA4866E24F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L20</xm:sqref>
        </x14:conditionalFormatting>
        <x14:conditionalFormatting xmlns:xm="http://schemas.microsoft.com/office/excel/2006/main">
          <x14:cfRule type="iconSet" priority="42" id="{C40D1022-E63D-49DC-9B81-E2D4283A1A4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L22</xm:sqref>
        </x14:conditionalFormatting>
        <x14:conditionalFormatting xmlns:xm="http://schemas.microsoft.com/office/excel/2006/main">
          <x14:cfRule type="iconSet" priority="41" id="{411F17B4-49CA-423B-A8AE-D88B39442A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L29</xm:sqref>
        </x14:conditionalFormatting>
        <x14:conditionalFormatting xmlns:xm="http://schemas.microsoft.com/office/excel/2006/main">
          <x14:cfRule type="iconSet" priority="40" id="{40381284-50A8-4B62-8E8E-48191BDA449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L31</xm:sqref>
        </x14:conditionalFormatting>
        <x14:conditionalFormatting xmlns:xm="http://schemas.microsoft.com/office/excel/2006/main">
          <x14:cfRule type="iconSet" priority="39" id="{B3061F7E-8A59-4740-BA70-58AF1385AAA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L33</xm:sqref>
        </x14:conditionalFormatting>
        <x14:conditionalFormatting xmlns:xm="http://schemas.microsoft.com/office/excel/2006/main">
          <x14:cfRule type="iconSet" priority="38" id="{D577C4AC-3F5F-472E-BD38-5CAAE3FDFB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M18</xm:sqref>
        </x14:conditionalFormatting>
        <x14:conditionalFormatting xmlns:xm="http://schemas.microsoft.com/office/excel/2006/main">
          <x14:cfRule type="iconSet" priority="37" id="{E4063032-2220-499E-B3F2-BDB51415CCC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M20</xm:sqref>
        </x14:conditionalFormatting>
        <x14:conditionalFormatting xmlns:xm="http://schemas.microsoft.com/office/excel/2006/main">
          <x14:cfRule type="iconSet" priority="36" id="{27C74DE8-7F39-409F-BAD3-BA981B84E45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M22</xm:sqref>
        </x14:conditionalFormatting>
        <x14:conditionalFormatting xmlns:xm="http://schemas.microsoft.com/office/excel/2006/main">
          <x14:cfRule type="iconSet" priority="32" id="{C689B71B-DF41-474F-8DDE-F6568FD66B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M29</xm:sqref>
        </x14:conditionalFormatting>
        <x14:conditionalFormatting xmlns:xm="http://schemas.microsoft.com/office/excel/2006/main">
          <x14:cfRule type="iconSet" priority="31" id="{E617BDA3-5565-4F38-82AD-1208FB43C3F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M31</xm:sqref>
        </x14:conditionalFormatting>
        <x14:conditionalFormatting xmlns:xm="http://schemas.microsoft.com/office/excel/2006/main">
          <x14:cfRule type="iconSet" priority="30" id="{70E6E96A-2D41-4971-A29E-9F33FF381A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M33</xm:sqref>
        </x14:conditionalFormatting>
        <x14:conditionalFormatting xmlns:xm="http://schemas.microsoft.com/office/excel/2006/main">
          <x14:cfRule type="iconSet" priority="35" id="{21599631-0E2F-46CC-ABAA-775349803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N18</xm:sqref>
        </x14:conditionalFormatting>
        <x14:conditionalFormatting xmlns:xm="http://schemas.microsoft.com/office/excel/2006/main">
          <x14:cfRule type="iconSet" priority="34" id="{B2D81439-1411-4461-93E0-53261948E5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N20</xm:sqref>
        </x14:conditionalFormatting>
        <x14:conditionalFormatting xmlns:xm="http://schemas.microsoft.com/office/excel/2006/main">
          <x14:cfRule type="iconSet" priority="33" id="{E4274992-45F4-4545-B0A7-F5D3ACD7E1F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N22</xm:sqref>
        </x14:conditionalFormatting>
        <x14:conditionalFormatting xmlns:xm="http://schemas.microsoft.com/office/excel/2006/main">
          <x14:cfRule type="iconSet" priority="29" id="{CA51D4D9-9ECA-4857-8451-2A5BD8EBB74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N29</xm:sqref>
        </x14:conditionalFormatting>
        <x14:conditionalFormatting xmlns:xm="http://schemas.microsoft.com/office/excel/2006/main">
          <x14:cfRule type="iconSet" priority="28" id="{7CC91888-5B9D-4E18-8123-231859431C0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N31</xm:sqref>
        </x14:conditionalFormatting>
        <x14:conditionalFormatting xmlns:xm="http://schemas.microsoft.com/office/excel/2006/main">
          <x14:cfRule type="iconSet" priority="27" id="{7500E279-7A5F-4557-8486-DB2E978C55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N33</xm:sqref>
        </x14:conditionalFormatting>
        <x14:conditionalFormatting xmlns:xm="http://schemas.microsoft.com/office/excel/2006/main">
          <x14:cfRule type="iconSet" priority="47" id="{9D9B586D-7845-4E2B-BC33-BFA97F6CEB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N7:Q7</xm:sqref>
        </x14:conditionalFormatting>
        <x14:conditionalFormatting xmlns:xm="http://schemas.microsoft.com/office/excel/2006/main">
          <x14:cfRule type="iconSet" priority="46" id="{75D089B4-C6D8-4E85-A504-73B35FA9E4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N9:Q9</xm:sqref>
        </x14:conditionalFormatting>
        <x14:conditionalFormatting xmlns:xm="http://schemas.microsoft.com/office/excel/2006/main">
          <x14:cfRule type="iconSet" priority="45" id="{5ADD4F33-379F-4B25-BE46-8A9CF2683A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N11:Q11</xm:sqref>
        </x14:conditionalFormatting>
        <x14:conditionalFormatting xmlns:xm="http://schemas.microsoft.com/office/excel/2006/main">
          <x14:cfRule type="iconSet" priority="6" id="{D26422B5-86CC-4127-A531-88190DA6F0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O18:Q18</xm:sqref>
        </x14:conditionalFormatting>
        <x14:conditionalFormatting xmlns:xm="http://schemas.microsoft.com/office/excel/2006/main">
          <x14:cfRule type="iconSet" priority="5" id="{871AA06B-6444-49F2-B19C-8FE7081BAEB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O20:Q20</xm:sqref>
        </x14:conditionalFormatting>
        <x14:conditionalFormatting xmlns:xm="http://schemas.microsoft.com/office/excel/2006/main">
          <x14:cfRule type="iconSet" priority="4" id="{1AA816BF-EABD-441C-B175-3CED767EBD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O22:Q22</xm:sqref>
        </x14:conditionalFormatting>
        <x14:conditionalFormatting xmlns:xm="http://schemas.microsoft.com/office/excel/2006/main">
          <x14:cfRule type="iconSet" priority="3" id="{63A05596-E7D8-4C2C-A49E-DBAAAA12833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O29:Q29</xm:sqref>
        </x14:conditionalFormatting>
        <x14:conditionalFormatting xmlns:xm="http://schemas.microsoft.com/office/excel/2006/main">
          <x14:cfRule type="iconSet" priority="2" id="{7137A072-FF90-44B0-BB4F-580E5ABDB5A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O31:Q31</xm:sqref>
        </x14:conditionalFormatting>
        <x14:conditionalFormatting xmlns:xm="http://schemas.microsoft.com/office/excel/2006/main">
          <x14:cfRule type="iconSet" priority="1" id="{3C4E93CB-1209-417A-88E9-F451325EA00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O33:Q33</xm:sqref>
        </x14:conditionalFormatting>
        <x14:conditionalFormatting xmlns:xm="http://schemas.microsoft.com/office/excel/2006/main">
          <x14:cfRule type="iconSet" priority="74" id="{ED472D2B-C3F9-4A12-A8EC-321C33FBCC7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T7</xm:sqref>
        </x14:conditionalFormatting>
        <x14:conditionalFormatting xmlns:xm="http://schemas.microsoft.com/office/excel/2006/main">
          <x14:cfRule type="iconSet" priority="88" id="{5A1FE48F-B5F0-4BE9-A255-28BD94A3A6E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T9</xm:sqref>
        </x14:conditionalFormatting>
        <x14:conditionalFormatting xmlns:xm="http://schemas.microsoft.com/office/excel/2006/main">
          <x14:cfRule type="iconSet" priority="89" id="{EC8E4C19-012D-4C4D-9A19-3E8DDB36F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T11</xm:sqref>
        </x14:conditionalFormatting>
        <x14:conditionalFormatting xmlns:xm="http://schemas.microsoft.com/office/excel/2006/main">
          <x14:cfRule type="iconSet" priority="70" id="{DA36E926-7CCA-4055-81FD-F49534F4320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T18</xm:sqref>
        </x14:conditionalFormatting>
        <x14:conditionalFormatting xmlns:xm="http://schemas.microsoft.com/office/excel/2006/main">
          <x14:cfRule type="iconSet" priority="90" id="{8D022498-9DCC-4EC9-8D8A-00D24145608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T20</xm:sqref>
        </x14:conditionalFormatting>
        <x14:conditionalFormatting xmlns:xm="http://schemas.microsoft.com/office/excel/2006/main">
          <x14:cfRule type="iconSet" priority="91" id="{D4304FF7-BCD8-4C01-9E5D-B8F31E410D9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T22</xm:sqref>
        </x14:conditionalFormatting>
        <x14:conditionalFormatting xmlns:xm="http://schemas.microsoft.com/office/excel/2006/main">
          <x14:cfRule type="iconSet" priority="66" id="{513ABC85-D88F-4D12-B36F-1A843DBC11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T29</xm:sqref>
        </x14:conditionalFormatting>
        <x14:conditionalFormatting xmlns:xm="http://schemas.microsoft.com/office/excel/2006/main">
          <x14:cfRule type="iconSet" priority="92" id="{DA2DEE5E-8889-4F3C-AE31-9F00654792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T31</xm:sqref>
        </x14:conditionalFormatting>
        <x14:conditionalFormatting xmlns:xm="http://schemas.microsoft.com/office/excel/2006/main">
          <x14:cfRule type="iconSet" priority="93" id="{F6FADFC5-F37E-4129-A49C-27FC90DC7DB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T33</xm:sqref>
        </x14:conditionalFormatting>
        <x14:conditionalFormatting xmlns:xm="http://schemas.microsoft.com/office/excel/2006/main">
          <x14:cfRule type="iconSet" priority="7" id="{567DFAF1-7A45-4C5B-9FA7-C35521309C9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U9:V9</xm:sqref>
        </x14:conditionalFormatting>
        <x14:conditionalFormatting xmlns:xm="http://schemas.microsoft.com/office/excel/2006/main">
          <x14:cfRule type="iconSet" priority="14" id="{85B06692-565C-4783-88F9-E3FD2E895F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U11:V11</xm:sqref>
        </x14:conditionalFormatting>
        <x14:conditionalFormatting xmlns:xm="http://schemas.microsoft.com/office/excel/2006/main">
          <x14:cfRule type="iconSet" priority="12" id="{501F8961-8123-49E9-9D0D-074ACDB52C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U20:V20</xm:sqref>
        </x14:conditionalFormatting>
        <x14:conditionalFormatting xmlns:xm="http://schemas.microsoft.com/office/excel/2006/main">
          <x14:cfRule type="iconSet" priority="11" id="{E5C63753-950B-4940-9582-5A111081084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U22:V22</xm:sqref>
        </x14:conditionalFormatting>
        <x14:conditionalFormatting xmlns:xm="http://schemas.microsoft.com/office/excel/2006/main">
          <x14:cfRule type="iconSet" priority="9" id="{D332E9AD-1EDD-40CA-A069-B0D023C176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U31:V31</xm:sqref>
        </x14:conditionalFormatting>
        <x14:conditionalFormatting xmlns:xm="http://schemas.microsoft.com/office/excel/2006/main">
          <x14:cfRule type="iconSet" priority="8" id="{B56E7E50-6678-4DA3-8C09-7D0F1D8454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U33:V33</xm:sqref>
        </x14:conditionalFormatting>
        <x14:conditionalFormatting xmlns:xm="http://schemas.microsoft.com/office/excel/2006/main">
          <x14:cfRule type="iconSet" priority="15" id="{BC0EB3FF-AF95-4873-A2CE-3B84E0236C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V7</xm:sqref>
        </x14:conditionalFormatting>
        <x14:conditionalFormatting xmlns:xm="http://schemas.microsoft.com/office/excel/2006/main">
          <x14:cfRule type="iconSet" priority="13" id="{A2A154CD-24C3-4E0E-BF34-DC77A9B081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V18</xm:sqref>
        </x14:conditionalFormatting>
        <x14:conditionalFormatting xmlns:xm="http://schemas.microsoft.com/office/excel/2006/main">
          <x14:cfRule type="iconSet" priority="10" id="{2CD80855-A3EB-4A54-8CE4-B3828085305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V29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B7ADA-2CC3-4168-82FE-F7CBB171F0B5}">
  <sheetPr codeName="Folha4">
    <pageSetUpPr fitToPage="1"/>
  </sheetPr>
  <dimension ref="A1:AZ68"/>
  <sheetViews>
    <sheetView showGridLines="0" topLeftCell="AC30" workbookViewId="0">
      <selection activeCell="AS62" sqref="AS62"/>
    </sheetView>
  </sheetViews>
  <sheetFormatPr defaultRowHeight="15" x14ac:dyDescent="0.25"/>
  <cols>
    <col min="1" max="1" width="18.7109375" customWidth="1"/>
    <col min="16" max="16" width="9.85546875" customWidth="1"/>
    <col min="17" max="17" width="1.7109375" customWidth="1"/>
    <col min="18" max="18" width="18.7109375" hidden="1" customWidth="1"/>
    <col min="33" max="33" width="10.140625" customWidth="1"/>
    <col min="34" max="34" width="1.7109375" customWidth="1"/>
    <col min="49" max="49" width="9.85546875" customWidth="1"/>
    <col min="52" max="52" width="9.140625" style="101"/>
  </cols>
  <sheetData>
    <row r="1" spans="1:52" ht="15.75" x14ac:dyDescent="0.25">
      <c r="A1" s="4" t="s">
        <v>99</v>
      </c>
    </row>
    <row r="3" spans="1:52" ht="15.75" thickBot="1" x14ac:dyDescent="0.3">
      <c r="P3" s="107" t="s">
        <v>1</v>
      </c>
      <c r="AG3" s="289">
        <v>1000</v>
      </c>
      <c r="AW3" s="289" t="s">
        <v>47</v>
      </c>
    </row>
    <row r="4" spans="1:52" ht="20.100000000000001" customHeight="1" x14ac:dyDescent="0.25">
      <c r="A4" s="329" t="s">
        <v>3</v>
      </c>
      <c r="B4" s="331" t="s">
        <v>72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/>
      <c r="P4" s="334" t="s">
        <v>148</v>
      </c>
      <c r="R4" s="332" t="s">
        <v>3</v>
      </c>
      <c r="S4" s="324" t="s">
        <v>72</v>
      </c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  <c r="AG4" s="327" t="s">
        <v>148</v>
      </c>
      <c r="AI4" s="324" t="s">
        <v>72</v>
      </c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6"/>
      <c r="AW4" s="327" t="s">
        <v>148</v>
      </c>
    </row>
    <row r="5" spans="1:52" ht="20.100000000000001" customHeight="1" thickBot="1" x14ac:dyDescent="0.3">
      <c r="A5" s="330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5"/>
      <c r="R5" s="333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28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76">
        <v>2018</v>
      </c>
      <c r="AR5" s="135">
        <v>2019</v>
      </c>
      <c r="AS5" s="135">
        <v>2020</v>
      </c>
      <c r="AT5" s="176">
        <v>2021</v>
      </c>
      <c r="AU5" s="135">
        <v>2022</v>
      </c>
      <c r="AV5" s="133">
        <v>2023</v>
      </c>
      <c r="AW5" s="328"/>
      <c r="AZ5" s="290"/>
    </row>
    <row r="6" spans="1:52" ht="3" customHeight="1" thickBot="1" x14ac:dyDescent="0.3">
      <c r="A6" s="291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2"/>
      <c r="R6" s="291"/>
      <c r="S6" s="293">
        <v>2010</v>
      </c>
      <c r="T6" s="293">
        <v>2011</v>
      </c>
      <c r="U6" s="293">
        <v>2012</v>
      </c>
      <c r="V6" s="293"/>
      <c r="W6" s="293"/>
      <c r="X6" s="293"/>
      <c r="Y6" s="293"/>
      <c r="Z6" s="293"/>
      <c r="AA6" s="290"/>
      <c r="AB6" s="290"/>
      <c r="AC6" s="290"/>
      <c r="AD6" s="290"/>
      <c r="AE6" s="290"/>
      <c r="AF6" s="293"/>
      <c r="AG6" s="294"/>
      <c r="AI6" s="293"/>
      <c r="AJ6" s="293"/>
      <c r="AK6" s="293"/>
      <c r="AL6" s="293"/>
      <c r="AM6" s="293"/>
      <c r="AN6" s="293"/>
      <c r="AO6" s="293"/>
      <c r="AP6" s="293"/>
      <c r="AQ6" s="290"/>
      <c r="AR6" s="290"/>
      <c r="AS6" s="290"/>
      <c r="AT6" s="290"/>
      <c r="AU6" s="290"/>
      <c r="AV6" s="293"/>
      <c r="AW6" s="292"/>
    </row>
    <row r="7" spans="1:52" ht="20.100000000000001" customHeight="1" x14ac:dyDescent="0.25">
      <c r="A7" s="120" t="s">
        <v>73</v>
      </c>
      <c r="B7" s="115">
        <v>162618.44999999995</v>
      </c>
      <c r="C7" s="153">
        <v>156534.06999999998</v>
      </c>
      <c r="D7" s="153">
        <v>239190.1999999999</v>
      </c>
      <c r="E7" s="153">
        <v>213768.74999999997</v>
      </c>
      <c r="F7" s="153">
        <v>196345.2</v>
      </c>
      <c r="G7" s="153">
        <v>183217.2099999999</v>
      </c>
      <c r="H7" s="153">
        <v>164354.55999999982</v>
      </c>
      <c r="I7" s="153">
        <v>192935.97999999986</v>
      </c>
      <c r="J7" s="153">
        <v>211445.75</v>
      </c>
      <c r="K7" s="153">
        <v>219278.33000000005</v>
      </c>
      <c r="L7" s="153">
        <v>238978.52999999991</v>
      </c>
      <c r="M7" s="153">
        <v>227977.60999999967</v>
      </c>
      <c r="N7" s="153">
        <v>228321.50999999972</v>
      </c>
      <c r="O7" s="112">
        <v>230950.08999999982</v>
      </c>
      <c r="P7" s="61">
        <f>IF(O7="","",(O7-N7)/N7)</f>
        <v>1.1512625332585208E-2</v>
      </c>
      <c r="R7" s="109" t="s">
        <v>73</v>
      </c>
      <c r="S7" s="115">
        <v>37448.925000000003</v>
      </c>
      <c r="T7" s="153">
        <v>38839.965999999986</v>
      </c>
      <c r="U7" s="153">
        <v>43280.928999999975</v>
      </c>
      <c r="V7" s="153">
        <v>45616.113000000012</v>
      </c>
      <c r="W7" s="153">
        <v>47446.346999999972</v>
      </c>
      <c r="X7" s="153">
        <v>44866.651000000042</v>
      </c>
      <c r="Y7" s="153">
        <v>44731.008000000016</v>
      </c>
      <c r="Z7" s="153">
        <v>48635.341000000037</v>
      </c>
      <c r="AA7" s="153">
        <v>54050.858</v>
      </c>
      <c r="AB7" s="153">
        <v>57478.924000000043</v>
      </c>
      <c r="AC7" s="153">
        <v>63485.803999999982</v>
      </c>
      <c r="AD7" s="153">
        <v>59844.614000000096</v>
      </c>
      <c r="AE7" s="153">
        <v>63581.404999999999</v>
      </c>
      <c r="AF7" s="112">
        <v>62299.457000000002</v>
      </c>
      <c r="AG7" s="61">
        <f>IF(AF7="","",(AF7-AE7)/AE7)</f>
        <v>-2.0162310033884856E-2</v>
      </c>
      <c r="AI7" s="124">
        <f t="shared" ref="AI7:AI22" si="0">(S7/B7)*10</f>
        <v>2.3028706152346192</v>
      </c>
      <c r="AJ7" s="156">
        <f t="shared" ref="AJ7:AJ22" si="1">(T7/C7)*10</f>
        <v>2.4812467982209876</v>
      </c>
      <c r="AK7" s="156">
        <f t="shared" ref="AK7:AK22" si="2">(U7/D7)*10</f>
        <v>1.8094775204000828</v>
      </c>
      <c r="AL7" s="156">
        <f t="shared" ref="AL7:AL22" si="3">(V7/E7)*10</f>
        <v>2.1338999736865198</v>
      </c>
      <c r="AM7" s="156">
        <f t="shared" ref="AM7:AM22" si="4">(W7/F7)*10</f>
        <v>2.4164760330275441</v>
      </c>
      <c r="AN7" s="156">
        <f t="shared" ref="AN7:AN22" si="5">(X7/G7)*10</f>
        <v>2.4488229571883595</v>
      </c>
      <c r="AO7" s="156">
        <f t="shared" ref="AO7:AO22" si="6">(Y7/H7)*10</f>
        <v>2.7216164857245251</v>
      </c>
      <c r="AP7" s="156">
        <f t="shared" ref="AP7:AP22" si="7">(Z7/I7)*10</f>
        <v>2.5208020297717444</v>
      </c>
      <c r="AQ7" s="156">
        <f t="shared" ref="AQ7:AQ22" si="8">(AA7/J7)*10</f>
        <v>2.5562518045408811</v>
      </c>
      <c r="AR7" s="156">
        <f t="shared" ref="AR7:AR22" si="9">(AB7/K7)*10</f>
        <v>2.6212769861937577</v>
      </c>
      <c r="AS7" s="156">
        <f t="shared" ref="AS7:AT22" si="10">(AC7/L7)*10</f>
        <v>2.6565484355435616</v>
      </c>
      <c r="AT7" s="156">
        <f t="shared" ref="AT7:AT19" si="11">(AD7/M7)*10</f>
        <v>2.6250215536517025</v>
      </c>
      <c r="AU7" s="156">
        <f t="shared" ref="AU7:AU22" si="12">(AE7/N7)*10</f>
        <v>2.7847312765231838</v>
      </c>
      <c r="AV7" s="156">
        <f>(AF7/O7)*10</f>
        <v>2.6975290202311699</v>
      </c>
      <c r="AW7" s="61">
        <f t="shared" ref="AW7:AW8" si="13">IF(AV7="","",(AV7-AU7)/AU7)</f>
        <v>-3.1314424133910806E-2</v>
      </c>
      <c r="AZ7"/>
    </row>
    <row r="8" spans="1:52" ht="20.100000000000001" customHeight="1" x14ac:dyDescent="0.25">
      <c r="A8" s="121" t="s">
        <v>74</v>
      </c>
      <c r="B8" s="117">
        <v>161664.07999999981</v>
      </c>
      <c r="C8" s="154">
        <v>214997.14</v>
      </c>
      <c r="D8" s="154">
        <v>230196.23999999993</v>
      </c>
      <c r="E8" s="154">
        <v>260171.31000000006</v>
      </c>
      <c r="F8" s="154">
        <v>219768.14999999994</v>
      </c>
      <c r="G8" s="154">
        <v>191622.89999999979</v>
      </c>
      <c r="H8" s="154">
        <v>187100.07000000012</v>
      </c>
      <c r="I8" s="154">
        <v>187560.18000000008</v>
      </c>
      <c r="J8" s="154">
        <v>245913.44</v>
      </c>
      <c r="K8" s="154">
        <v>226330.75999999989</v>
      </c>
      <c r="L8" s="154">
        <v>217081.86999999988</v>
      </c>
      <c r="M8" s="154">
        <v>235166.11999999968</v>
      </c>
      <c r="N8" s="154">
        <v>247177.45999999996</v>
      </c>
      <c r="O8" s="119">
        <v>223360.80000000022</v>
      </c>
      <c r="P8" s="52">
        <f t="shared" ref="P8:P23" si="14">IF(O8="","",(O8-N8)/N8)</f>
        <v>-9.6354497695703104E-2</v>
      </c>
      <c r="R8" s="109" t="s">
        <v>74</v>
      </c>
      <c r="S8" s="117">
        <v>39208.55799999999</v>
      </c>
      <c r="T8" s="154">
        <v>43534.874999999993</v>
      </c>
      <c r="U8" s="154">
        <v>46936.957999999977</v>
      </c>
      <c r="V8" s="154">
        <v>51921.968000000052</v>
      </c>
      <c r="W8" s="154">
        <v>51933.389000000017</v>
      </c>
      <c r="X8" s="154">
        <v>46937.144999999968</v>
      </c>
      <c r="Y8" s="154">
        <v>48461.340000000011</v>
      </c>
      <c r="Z8" s="154">
        <v>48751.319999999949</v>
      </c>
      <c r="AA8" s="154">
        <v>57358.343000000001</v>
      </c>
      <c r="AB8" s="154">
        <v>60378.147999999928</v>
      </c>
      <c r="AC8" s="154">
        <v>54982.760999999962</v>
      </c>
      <c r="AD8" s="154">
        <v>61551.606000000007</v>
      </c>
      <c r="AE8" s="154">
        <v>68554.909999999974</v>
      </c>
      <c r="AF8" s="119">
        <v>65596.109999999928</v>
      </c>
      <c r="AG8" s="52">
        <f t="shared" ref="AG8:AG23" si="15">IF(AF8="","",(AF8-AE8)/AE8)</f>
        <v>-4.3159563625713278E-2</v>
      </c>
      <c r="AI8" s="125">
        <f t="shared" si="0"/>
        <v>2.425310433832923</v>
      </c>
      <c r="AJ8" s="157">
        <f t="shared" si="1"/>
        <v>2.0249048429202356</v>
      </c>
      <c r="AK8" s="157">
        <f t="shared" si="2"/>
        <v>2.0389975961379729</v>
      </c>
      <c r="AL8" s="157">
        <f t="shared" si="3"/>
        <v>1.9956838438488873</v>
      </c>
      <c r="AM8" s="157">
        <f t="shared" si="4"/>
        <v>2.3630989749879605</v>
      </c>
      <c r="AN8" s="157">
        <f t="shared" si="5"/>
        <v>2.4494538492006965</v>
      </c>
      <c r="AO8" s="157">
        <f t="shared" si="6"/>
        <v>2.5901294424956642</v>
      </c>
      <c r="AP8" s="157">
        <f t="shared" si="7"/>
        <v>2.5992361491655602</v>
      </c>
      <c r="AQ8" s="157">
        <f t="shared" si="8"/>
        <v>2.332460682100173</v>
      </c>
      <c r="AR8" s="157">
        <f t="shared" si="9"/>
        <v>2.6676951908790461</v>
      </c>
      <c r="AS8" s="157">
        <f t="shared" si="10"/>
        <v>2.5328122058281508</v>
      </c>
      <c r="AT8" s="157">
        <f t="shared" si="11"/>
        <v>2.6173670765159578</v>
      </c>
      <c r="AU8" s="157">
        <f t="shared" si="12"/>
        <v>2.7735097690541846</v>
      </c>
      <c r="AV8" s="157">
        <f t="shared" ref="AV8" si="16">(AF8/O8)*10</f>
        <v>2.9367780738607605</v>
      </c>
      <c r="AW8" s="52">
        <f t="shared" si="13"/>
        <v>5.8867037941695552E-2</v>
      </c>
      <c r="AZ8"/>
    </row>
    <row r="9" spans="1:52" ht="20.100000000000001" customHeight="1" x14ac:dyDescent="0.25">
      <c r="A9" s="121" t="s">
        <v>75</v>
      </c>
      <c r="B9" s="117">
        <v>247651.7600000001</v>
      </c>
      <c r="C9" s="154">
        <v>229392.75000000003</v>
      </c>
      <c r="D9" s="154">
        <v>306569.51000000007</v>
      </c>
      <c r="E9" s="154">
        <v>231638.53999999992</v>
      </c>
      <c r="F9" s="154">
        <v>216803.50000000012</v>
      </c>
      <c r="G9" s="154">
        <v>258485.74000000011</v>
      </c>
      <c r="H9" s="154">
        <v>249519.08999999994</v>
      </c>
      <c r="I9" s="154">
        <v>240693.52999999991</v>
      </c>
      <c r="J9" s="154">
        <v>242853</v>
      </c>
      <c r="K9" s="154">
        <v>231554.96000000011</v>
      </c>
      <c r="L9" s="154">
        <v>255533.76999999979</v>
      </c>
      <c r="M9" s="154">
        <v>314789.03000000014</v>
      </c>
      <c r="N9" s="154">
        <v>285773.7800000002</v>
      </c>
      <c r="O9" s="119">
        <v>281969.10000000003</v>
      </c>
      <c r="P9" s="52">
        <f t="shared" si="14"/>
        <v>-1.3313607707467652E-2</v>
      </c>
      <c r="R9" s="109" t="s">
        <v>75</v>
      </c>
      <c r="S9" s="117">
        <v>51168.47700000005</v>
      </c>
      <c r="T9" s="154">
        <v>49454.935999999994</v>
      </c>
      <c r="U9" s="154">
        <v>57419.120999999985</v>
      </c>
      <c r="V9" s="154">
        <v>50259.945</v>
      </c>
      <c r="W9" s="154">
        <v>50881.621999999916</v>
      </c>
      <c r="X9" s="154">
        <v>62257.105999999985</v>
      </c>
      <c r="Y9" s="154">
        <v>56423.886000000035</v>
      </c>
      <c r="Z9" s="154">
        <v>66075.244999999908</v>
      </c>
      <c r="AA9" s="154">
        <v>64577.565999999999</v>
      </c>
      <c r="AB9" s="154">
        <v>61804.521999999954</v>
      </c>
      <c r="AC9" s="154">
        <v>66953.59299999995</v>
      </c>
      <c r="AD9" s="154">
        <v>87119.218000000081</v>
      </c>
      <c r="AE9" s="154">
        <v>80017.363999999914</v>
      </c>
      <c r="AF9" s="119">
        <v>82234.596999999936</v>
      </c>
      <c r="AG9" s="52">
        <f t="shared" si="15"/>
        <v>2.7709398175126392E-2</v>
      </c>
      <c r="AI9" s="125">
        <f t="shared" si="0"/>
        <v>2.0661463096406028</v>
      </c>
      <c r="AJ9" s="157">
        <f t="shared" si="1"/>
        <v>2.1559066709824086</v>
      </c>
      <c r="AK9" s="157">
        <f t="shared" si="2"/>
        <v>1.8729560222737081</v>
      </c>
      <c r="AL9" s="157">
        <f t="shared" si="3"/>
        <v>2.1697574591861963</v>
      </c>
      <c r="AM9" s="157">
        <f t="shared" si="4"/>
        <v>2.3469003959806871</v>
      </c>
      <c r="AN9" s="157">
        <f t="shared" si="5"/>
        <v>2.4085315499415931</v>
      </c>
      <c r="AO9" s="157">
        <f t="shared" si="6"/>
        <v>2.2613053774763308</v>
      </c>
      <c r="AP9" s="157">
        <f t="shared" si="7"/>
        <v>2.7452023741560456</v>
      </c>
      <c r="AQ9" s="157">
        <f t="shared" si="8"/>
        <v>2.6591216085450871</v>
      </c>
      <c r="AR9" s="157">
        <f t="shared" si="9"/>
        <v>2.6691081028883996</v>
      </c>
      <c r="AS9" s="157">
        <f t="shared" si="10"/>
        <v>2.6201465661466194</v>
      </c>
      <c r="AT9" s="157">
        <f t="shared" si="11"/>
        <v>2.7675430112669441</v>
      </c>
      <c r="AU9" s="157">
        <f t="shared" si="12"/>
        <v>2.8000246908586175</v>
      </c>
      <c r="AV9" s="157">
        <f t="shared" ref="AV9" si="17">(AF9/O9)*10</f>
        <v>2.9164400283577145</v>
      </c>
      <c r="AW9" s="52">
        <f t="shared" ref="AW9" si="18">IF(AV9="","",(AV9-AU9)/AU9)</f>
        <v>4.1576539620941239E-2</v>
      </c>
      <c r="AZ9"/>
    </row>
    <row r="10" spans="1:52" ht="20.100000000000001" customHeight="1" x14ac:dyDescent="0.25">
      <c r="A10" s="121" t="s">
        <v>76</v>
      </c>
      <c r="B10" s="117">
        <v>215335.86</v>
      </c>
      <c r="C10" s="154">
        <v>234500.52</v>
      </c>
      <c r="D10" s="154">
        <v>245047.83999999971</v>
      </c>
      <c r="E10" s="154">
        <v>295201.40999999992</v>
      </c>
      <c r="F10" s="154">
        <v>217619.5400000001</v>
      </c>
      <c r="G10" s="154">
        <v>264598.62000000005</v>
      </c>
      <c r="H10" s="154">
        <v>251369.34000000005</v>
      </c>
      <c r="I10" s="154">
        <v>225265.57000000021</v>
      </c>
      <c r="J10" s="154">
        <v>280278.36</v>
      </c>
      <c r="K10" s="154">
        <v>242604.24999999974</v>
      </c>
      <c r="L10" s="154">
        <v>221930.11999999973</v>
      </c>
      <c r="M10" s="154">
        <v>289475</v>
      </c>
      <c r="N10" s="154">
        <v>263407.21000000031</v>
      </c>
      <c r="O10" s="119"/>
      <c r="P10" s="52" t="str">
        <f t="shared" si="14"/>
        <v/>
      </c>
      <c r="R10" s="109" t="s">
        <v>76</v>
      </c>
      <c r="S10" s="117">
        <v>46025.074999999961</v>
      </c>
      <c r="T10" s="154">
        <v>44904.889000000003</v>
      </c>
      <c r="U10" s="154">
        <v>48943.746000000036</v>
      </c>
      <c r="V10" s="154">
        <v>56740.441000000035</v>
      </c>
      <c r="W10" s="154">
        <v>53780.95900000001</v>
      </c>
      <c r="X10" s="154">
        <v>62171.204999999944</v>
      </c>
      <c r="Y10" s="154">
        <v>54315.156000000032</v>
      </c>
      <c r="Z10" s="154">
        <v>53392.404000000024</v>
      </c>
      <c r="AA10" s="154">
        <v>64781.760000000002</v>
      </c>
      <c r="AB10" s="154">
        <v>61456.496999999916</v>
      </c>
      <c r="AC10" s="154">
        <v>59545.284999999967</v>
      </c>
      <c r="AD10" s="154">
        <v>77717.85199999997</v>
      </c>
      <c r="AE10" s="154">
        <v>72407.933000000019</v>
      </c>
      <c r="AF10" s="119"/>
      <c r="AG10" s="52" t="str">
        <f t="shared" si="15"/>
        <v/>
      </c>
      <c r="AI10" s="125">
        <f t="shared" si="0"/>
        <v>2.1373623046342565</v>
      </c>
      <c r="AJ10" s="157">
        <f t="shared" si="1"/>
        <v>1.914916393362369</v>
      </c>
      <c r="AK10" s="157">
        <f t="shared" si="2"/>
        <v>1.9973139122548518</v>
      </c>
      <c r="AL10" s="157">
        <f t="shared" si="3"/>
        <v>1.9220924791653282</v>
      </c>
      <c r="AM10" s="157">
        <f t="shared" si="4"/>
        <v>2.4713295046942929</v>
      </c>
      <c r="AN10" s="157">
        <f t="shared" si="5"/>
        <v>2.3496420729631899</v>
      </c>
      <c r="AO10" s="157">
        <f t="shared" si="6"/>
        <v>2.160770919794754</v>
      </c>
      <c r="AP10" s="157">
        <f t="shared" si="7"/>
        <v>2.3701981621070618</v>
      </c>
      <c r="AQ10" s="157">
        <f t="shared" si="8"/>
        <v>2.3113364870552262</v>
      </c>
      <c r="AR10" s="157">
        <f t="shared" si="9"/>
        <v>2.5331995214428424</v>
      </c>
      <c r="AS10" s="157">
        <f t="shared" si="10"/>
        <v>2.6830646061021386</v>
      </c>
      <c r="AT10" s="157">
        <f t="shared" si="11"/>
        <v>2.6847863200621807</v>
      </c>
      <c r="AU10" s="157">
        <f t="shared" si="12"/>
        <v>2.7488971543337759</v>
      </c>
      <c r="AV10" s="157"/>
      <c r="AW10" s="52"/>
      <c r="AZ10"/>
    </row>
    <row r="11" spans="1:52" ht="20.100000000000001" customHeight="1" x14ac:dyDescent="0.25">
      <c r="A11" s="121" t="s">
        <v>77</v>
      </c>
      <c r="B11" s="117">
        <v>222013.68</v>
      </c>
      <c r="C11" s="154">
        <v>263893.25999999989</v>
      </c>
      <c r="D11" s="154">
        <v>299190.6300000003</v>
      </c>
      <c r="E11" s="154">
        <v>256106.34999999966</v>
      </c>
      <c r="F11" s="154">
        <v>230811.05</v>
      </c>
      <c r="G11" s="154">
        <v>216672.04999999973</v>
      </c>
      <c r="H11" s="154">
        <v>236802.16999999972</v>
      </c>
      <c r="I11" s="154">
        <v>260243.39000000019</v>
      </c>
      <c r="J11" s="154">
        <v>262127.07</v>
      </c>
      <c r="K11" s="154">
        <v>281547.48000000021</v>
      </c>
      <c r="L11" s="154">
        <v>229388.94999999992</v>
      </c>
      <c r="M11" s="154">
        <v>288153.1100000001</v>
      </c>
      <c r="N11" s="154">
        <v>278365.15000000031</v>
      </c>
      <c r="O11" s="119"/>
      <c r="P11" s="52" t="str">
        <f t="shared" si="14"/>
        <v/>
      </c>
      <c r="R11" s="109" t="s">
        <v>77</v>
      </c>
      <c r="S11" s="117">
        <v>47205.19600000004</v>
      </c>
      <c r="T11" s="154">
        <v>52842.769000000008</v>
      </c>
      <c r="U11" s="154">
        <v>54431.923000000046</v>
      </c>
      <c r="V11" s="154">
        <v>55981.48</v>
      </c>
      <c r="W11" s="154">
        <v>55053.410000000054</v>
      </c>
      <c r="X11" s="154">
        <v>55267.650999999962</v>
      </c>
      <c r="Y11" s="154">
        <v>56035.015999999938</v>
      </c>
      <c r="Z11" s="154">
        <v>66317.002000000022</v>
      </c>
      <c r="AA11" s="154">
        <v>64324.446000000004</v>
      </c>
      <c r="AB11" s="154">
        <v>68453.83000000006</v>
      </c>
      <c r="AC11" s="154">
        <v>58256.008000000045</v>
      </c>
      <c r="AD11" s="154">
        <v>77143.060999999987</v>
      </c>
      <c r="AE11" s="154">
        <v>76989.338999999964</v>
      </c>
      <c r="AF11" s="119"/>
      <c r="AG11" s="52" t="str">
        <f t="shared" si="15"/>
        <v/>
      </c>
      <c r="AI11" s="125">
        <f t="shared" si="0"/>
        <v>2.1262291584914967</v>
      </c>
      <c r="AJ11" s="157">
        <f t="shared" si="1"/>
        <v>2.002429656596763</v>
      </c>
      <c r="AK11" s="157">
        <f t="shared" si="2"/>
        <v>1.8193057382846511</v>
      </c>
      <c r="AL11" s="157">
        <f t="shared" si="3"/>
        <v>2.185868487837185</v>
      </c>
      <c r="AM11" s="157">
        <f t="shared" si="4"/>
        <v>2.3852155258597914</v>
      </c>
      <c r="AN11" s="157">
        <f t="shared" si="5"/>
        <v>2.5507512851796084</v>
      </c>
      <c r="AO11" s="157">
        <f t="shared" si="6"/>
        <v>2.366321896458973</v>
      </c>
      <c r="AP11" s="157">
        <f t="shared" si="7"/>
        <v>2.5482684497769559</v>
      </c>
      <c r="AQ11" s="157">
        <f t="shared" si="8"/>
        <v>2.4539413651554569</v>
      </c>
      <c r="AR11" s="157">
        <f t="shared" si="9"/>
        <v>2.4313423085868151</v>
      </c>
      <c r="AS11" s="157">
        <f t="shared" si="10"/>
        <v>2.5396170129380713</v>
      </c>
      <c r="AT11" s="157">
        <f t="shared" si="11"/>
        <v>2.6771552456955945</v>
      </c>
      <c r="AU11" s="157">
        <f t="shared" si="12"/>
        <v>2.7657678771929559</v>
      </c>
      <c r="AV11" s="157"/>
      <c r="AW11" s="52"/>
      <c r="AZ11"/>
    </row>
    <row r="12" spans="1:52" ht="20.100000000000001" customHeight="1" x14ac:dyDescent="0.25">
      <c r="A12" s="121" t="s">
        <v>78</v>
      </c>
      <c r="B12" s="117">
        <v>215680.73000000007</v>
      </c>
      <c r="C12" s="154">
        <v>298357.37000000005</v>
      </c>
      <c r="D12" s="154">
        <v>243274.90999999974</v>
      </c>
      <c r="E12" s="154">
        <v>242334.35000000021</v>
      </c>
      <c r="F12" s="154">
        <v>229301.40999999997</v>
      </c>
      <c r="G12" s="154">
        <v>227631.27999999985</v>
      </c>
      <c r="H12" s="154">
        <v>210795.03999999986</v>
      </c>
      <c r="I12" s="154">
        <v>279141.12000000017</v>
      </c>
      <c r="J12" s="154">
        <v>254074.62</v>
      </c>
      <c r="K12" s="154">
        <v>214797.02000000022</v>
      </c>
      <c r="L12" s="154">
        <v>270265.60999999958</v>
      </c>
      <c r="M12" s="154">
        <v>280199.61000000039</v>
      </c>
      <c r="N12" s="154">
        <v>255691.05999999982</v>
      </c>
      <c r="O12" s="119"/>
      <c r="P12" s="52" t="str">
        <f t="shared" si="14"/>
        <v/>
      </c>
      <c r="R12" s="109" t="s">
        <v>78</v>
      </c>
      <c r="S12" s="117">
        <v>45837.497000000039</v>
      </c>
      <c r="T12" s="154">
        <v>51105.701000000001</v>
      </c>
      <c r="U12" s="154">
        <v>50899.00499999999</v>
      </c>
      <c r="V12" s="154">
        <v>50438.382000000049</v>
      </c>
      <c r="W12" s="154">
        <v>52151.921999999926</v>
      </c>
      <c r="X12" s="154">
        <v>56091.163000000008</v>
      </c>
      <c r="Y12" s="154">
        <v>52714.073000000055</v>
      </c>
      <c r="Z12" s="154">
        <v>64528.730000000025</v>
      </c>
      <c r="AA12" s="154">
        <v>62742.375</v>
      </c>
      <c r="AB12" s="154">
        <v>55571.388000000043</v>
      </c>
      <c r="AC12" s="154">
        <v>66351.210999999865</v>
      </c>
      <c r="AD12" s="154">
        <v>74866.905999999974</v>
      </c>
      <c r="AE12" s="154">
        <v>70372.333999999944</v>
      </c>
      <c r="AF12" s="119"/>
      <c r="AG12" s="52" t="str">
        <f t="shared" si="15"/>
        <v/>
      </c>
      <c r="AI12" s="125">
        <f t="shared" si="0"/>
        <v>2.1252476751168277</v>
      </c>
      <c r="AJ12" s="157">
        <f t="shared" si="1"/>
        <v>1.7129022487361378</v>
      </c>
      <c r="AK12" s="157">
        <f t="shared" si="2"/>
        <v>2.0922422702776888</v>
      </c>
      <c r="AL12" s="157">
        <f t="shared" si="3"/>
        <v>2.0813550369561726</v>
      </c>
      <c r="AM12" s="157">
        <f t="shared" si="4"/>
        <v>2.2743829617096525</v>
      </c>
      <c r="AN12" s="157">
        <f t="shared" si="5"/>
        <v>2.4641236916121563</v>
      </c>
      <c r="AO12" s="157">
        <f t="shared" si="6"/>
        <v>2.5007264402426213</v>
      </c>
      <c r="AP12" s="157">
        <f t="shared" si="7"/>
        <v>2.3116884391665402</v>
      </c>
      <c r="AQ12" s="157">
        <f t="shared" si="8"/>
        <v>2.469446771188716</v>
      </c>
      <c r="AR12" s="157">
        <f t="shared" si="9"/>
        <v>2.5871582389737058</v>
      </c>
      <c r="AS12" s="157">
        <f t="shared" si="10"/>
        <v>2.4550371392053902</v>
      </c>
      <c r="AT12" s="157">
        <f t="shared" si="11"/>
        <v>2.6719132835338306</v>
      </c>
      <c r="AU12" s="157">
        <f t="shared" si="12"/>
        <v>2.7522406923417657</v>
      </c>
      <c r="AV12" s="157"/>
      <c r="AW12" s="52"/>
      <c r="AZ12"/>
    </row>
    <row r="13" spans="1:52" ht="20.100000000000001" customHeight="1" x14ac:dyDescent="0.25">
      <c r="A13" s="121" t="s">
        <v>79</v>
      </c>
      <c r="B13" s="117">
        <v>248639.30000000008</v>
      </c>
      <c r="C13" s="154">
        <v>301296.24000000011</v>
      </c>
      <c r="D13" s="154">
        <v>302219.03000000003</v>
      </c>
      <c r="E13" s="154">
        <v>271364.13999999984</v>
      </c>
      <c r="F13" s="154">
        <v>280219.00999999989</v>
      </c>
      <c r="G13" s="154">
        <v>268822.42000000004</v>
      </c>
      <c r="H13" s="154">
        <v>250739.99</v>
      </c>
      <c r="I13" s="154">
        <v>253691.20000000013</v>
      </c>
      <c r="J13" s="154">
        <v>257419.71</v>
      </c>
      <c r="K13" s="154">
        <v>275641.55999999971</v>
      </c>
      <c r="L13" s="154">
        <v>333531.0900000002</v>
      </c>
      <c r="M13" s="154">
        <v>285935.8</v>
      </c>
      <c r="N13" s="154">
        <v>297240.11</v>
      </c>
      <c r="O13" s="119"/>
      <c r="P13" s="52" t="str">
        <f t="shared" si="14"/>
        <v/>
      </c>
      <c r="R13" s="109" t="s">
        <v>79</v>
      </c>
      <c r="S13" s="117">
        <v>54364.509000000027</v>
      </c>
      <c r="T13" s="154">
        <v>59788.318999999996</v>
      </c>
      <c r="U13" s="154">
        <v>62714.63899999993</v>
      </c>
      <c r="V13" s="154">
        <v>65018.055000000037</v>
      </c>
      <c r="W13" s="154">
        <v>69122.01800000004</v>
      </c>
      <c r="X13" s="154">
        <v>69013.110000000117</v>
      </c>
      <c r="Y13" s="154">
        <v>62444.103999999985</v>
      </c>
      <c r="Z13" s="154">
        <v>64721.649999999972</v>
      </c>
      <c r="AA13" s="154">
        <v>68976.123999999996</v>
      </c>
      <c r="AB13" s="154">
        <v>78608.732000000018</v>
      </c>
      <c r="AC13" s="154">
        <v>87158.587</v>
      </c>
      <c r="AD13" s="154">
        <v>82708.234000000084</v>
      </c>
      <c r="AE13" s="154">
        <v>82208.223000000042</v>
      </c>
      <c r="AF13" s="119"/>
      <c r="AG13" s="52" t="str">
        <f t="shared" si="15"/>
        <v/>
      </c>
      <c r="AI13" s="125">
        <f t="shared" si="0"/>
        <v>2.1864809384518056</v>
      </c>
      <c r="AJ13" s="157">
        <f t="shared" si="1"/>
        <v>1.9843699011975713</v>
      </c>
      <c r="AK13" s="157">
        <f t="shared" si="2"/>
        <v>2.0751386502696381</v>
      </c>
      <c r="AL13" s="157">
        <f t="shared" si="3"/>
        <v>2.3959707793373171</v>
      </c>
      <c r="AM13" s="157">
        <f t="shared" si="4"/>
        <v>2.4667140890976693</v>
      </c>
      <c r="AN13" s="157">
        <f t="shared" si="5"/>
        <v>2.5672378814237335</v>
      </c>
      <c r="AO13" s="157">
        <f t="shared" si="6"/>
        <v>2.490392697231901</v>
      </c>
      <c r="AP13" s="157">
        <f t="shared" si="7"/>
        <v>2.5511980707253517</v>
      </c>
      <c r="AQ13" s="157">
        <f t="shared" si="8"/>
        <v>2.6795199171034727</v>
      </c>
      <c r="AR13" s="157">
        <f t="shared" si="9"/>
        <v>2.8518461439559442</v>
      </c>
      <c r="AS13" s="157">
        <f t="shared" si="10"/>
        <v>2.6132072725214295</v>
      </c>
      <c r="AT13" s="157">
        <f t="shared" si="11"/>
        <v>2.892545599396791</v>
      </c>
      <c r="AU13" s="157">
        <f t="shared" si="12"/>
        <v>2.7657176886389943</v>
      </c>
      <c r="AV13" s="157"/>
      <c r="AW13" s="52"/>
      <c r="AZ13"/>
    </row>
    <row r="14" spans="1:52" ht="20.100000000000001" customHeight="1" x14ac:dyDescent="0.25">
      <c r="A14" s="121" t="s">
        <v>80</v>
      </c>
      <c r="B14" s="117">
        <v>188089.6999999999</v>
      </c>
      <c r="C14" s="154">
        <v>220263.89</v>
      </c>
      <c r="D14" s="154">
        <v>238438.41000000006</v>
      </c>
      <c r="E14" s="154">
        <v>192903.74999999985</v>
      </c>
      <c r="F14" s="154">
        <v>168311.4199999999</v>
      </c>
      <c r="G14" s="154">
        <v>186814.79000000024</v>
      </c>
      <c r="H14" s="154">
        <v>210170.4499999999</v>
      </c>
      <c r="I14" s="154">
        <v>215685.8899999999</v>
      </c>
      <c r="J14" s="154">
        <v>216097.52</v>
      </c>
      <c r="K14" s="154">
        <v>196206.75000000006</v>
      </c>
      <c r="L14" s="154">
        <v>214684.44000000015</v>
      </c>
      <c r="M14" s="154">
        <v>233437.76999999996</v>
      </c>
      <c r="N14" s="154">
        <v>252353.11999999968</v>
      </c>
      <c r="O14" s="119"/>
      <c r="P14" s="52" t="str">
        <f t="shared" si="14"/>
        <v/>
      </c>
      <c r="R14" s="109" t="s">
        <v>80</v>
      </c>
      <c r="S14" s="117">
        <v>39184.329000000012</v>
      </c>
      <c r="T14" s="154">
        <v>43186.20999999997</v>
      </c>
      <c r="U14" s="154">
        <v>48896.256000000016</v>
      </c>
      <c r="V14" s="154">
        <v>49231.409</v>
      </c>
      <c r="W14" s="154">
        <v>41790.908999999992</v>
      </c>
      <c r="X14" s="154">
        <v>45062.92500000001</v>
      </c>
      <c r="Y14" s="154">
        <v>49976.91399999999</v>
      </c>
      <c r="Z14" s="154">
        <v>51045.44799999996</v>
      </c>
      <c r="AA14" s="154">
        <v>55934.430999999997</v>
      </c>
      <c r="AB14" s="154">
        <v>52837.047999999988</v>
      </c>
      <c r="AC14" s="154">
        <v>57801.853999999985</v>
      </c>
      <c r="AD14" s="154">
        <v>60956.922999999952</v>
      </c>
      <c r="AE14" s="154">
        <v>70449.525000000081</v>
      </c>
      <c r="AF14" s="119"/>
      <c r="AG14" s="52" t="str">
        <f t="shared" si="15"/>
        <v/>
      </c>
      <c r="AI14" s="125">
        <f t="shared" si="0"/>
        <v>2.0832788291969222</v>
      </c>
      <c r="AJ14" s="157">
        <f t="shared" si="1"/>
        <v>1.9606577364996127</v>
      </c>
      <c r="AK14" s="157">
        <f t="shared" si="2"/>
        <v>2.0506870516373601</v>
      </c>
      <c r="AL14" s="157">
        <f t="shared" si="3"/>
        <v>2.5521229628765663</v>
      </c>
      <c r="AM14" s="157">
        <f t="shared" si="4"/>
        <v>2.4829514836248197</v>
      </c>
      <c r="AN14" s="157">
        <f t="shared" si="5"/>
        <v>2.412171166961671</v>
      </c>
      <c r="AO14" s="157">
        <f t="shared" si="6"/>
        <v>2.3779229668109867</v>
      </c>
      <c r="AP14" s="157">
        <f t="shared" si="7"/>
        <v>2.3666568081945454</v>
      </c>
      <c r="AQ14" s="157">
        <f t="shared" si="8"/>
        <v>2.5883883813196928</v>
      </c>
      <c r="AR14" s="157">
        <f t="shared" si="9"/>
        <v>2.692927129163496</v>
      </c>
      <c r="AS14" s="157">
        <f t="shared" si="10"/>
        <v>2.6924100321383304</v>
      </c>
      <c r="AT14" s="157">
        <f t="shared" si="11"/>
        <v>2.6112707896412806</v>
      </c>
      <c r="AU14" s="157">
        <f t="shared" si="12"/>
        <v>2.7917041406105927</v>
      </c>
      <c r="AV14" s="157"/>
      <c r="AW14" s="52"/>
      <c r="AZ14"/>
    </row>
    <row r="15" spans="1:52" ht="20.100000000000001" customHeight="1" x14ac:dyDescent="0.25">
      <c r="A15" s="121" t="s">
        <v>81</v>
      </c>
      <c r="B15" s="117">
        <v>276286.43999999977</v>
      </c>
      <c r="C15" s="154">
        <v>291231.52999999991</v>
      </c>
      <c r="D15" s="154">
        <v>295760.24000000017</v>
      </c>
      <c r="E15" s="154">
        <v>290599.48999999982</v>
      </c>
      <c r="F15" s="154">
        <v>290227.67999999964</v>
      </c>
      <c r="G15" s="154">
        <v>248925.34999999977</v>
      </c>
      <c r="H15" s="154">
        <v>261926.87000000026</v>
      </c>
      <c r="I15" s="154">
        <v>267823.90999999992</v>
      </c>
      <c r="J15" s="154">
        <v>219687.75</v>
      </c>
      <c r="K15" s="154">
        <v>266084.85000000027</v>
      </c>
      <c r="L15" s="154">
        <v>301265.00000000035</v>
      </c>
      <c r="M15" s="154">
        <v>280354.0799999999</v>
      </c>
      <c r="N15" s="154">
        <v>304288.67000000033</v>
      </c>
      <c r="O15" s="119"/>
      <c r="P15" s="52" t="str">
        <f t="shared" si="14"/>
        <v/>
      </c>
      <c r="R15" s="109" t="s">
        <v>81</v>
      </c>
      <c r="S15" s="117">
        <v>64657.764999999978</v>
      </c>
      <c r="T15" s="154">
        <v>67014.460999999996</v>
      </c>
      <c r="U15" s="154">
        <v>62417.526999999995</v>
      </c>
      <c r="V15" s="154">
        <v>71596.117000000057</v>
      </c>
      <c r="W15" s="154">
        <v>76295.819000000003</v>
      </c>
      <c r="X15" s="154">
        <v>70793.574000000022</v>
      </c>
      <c r="Y15" s="154">
        <v>69809.002000000037</v>
      </c>
      <c r="Z15" s="154">
        <v>71866.597999999954</v>
      </c>
      <c r="AA15" s="154">
        <v>67502.441000000006</v>
      </c>
      <c r="AB15" s="154">
        <v>79059.753999999943</v>
      </c>
      <c r="AC15" s="154">
        <v>84581.715000000026</v>
      </c>
      <c r="AD15" s="154">
        <v>88913.320999999953</v>
      </c>
      <c r="AE15" s="154">
        <v>91291.892999999909</v>
      </c>
      <c r="AF15" s="119"/>
      <c r="AG15" s="52" t="str">
        <f t="shared" si="15"/>
        <v/>
      </c>
      <c r="AI15" s="125">
        <f t="shared" si="0"/>
        <v>2.3402438787802988</v>
      </c>
      <c r="AJ15" s="157">
        <f t="shared" si="1"/>
        <v>2.3010716250400503</v>
      </c>
      <c r="AK15" s="157">
        <f t="shared" si="2"/>
        <v>2.1104096683178226</v>
      </c>
      <c r="AL15" s="157">
        <f t="shared" si="3"/>
        <v>2.4637385633402213</v>
      </c>
      <c r="AM15" s="157">
        <f t="shared" si="4"/>
        <v>2.6288264096656837</v>
      </c>
      <c r="AN15" s="157">
        <f t="shared" si="5"/>
        <v>2.843968041021137</v>
      </c>
      <c r="AO15" s="157">
        <f t="shared" si="6"/>
        <v>2.6652096442033595</v>
      </c>
      <c r="AP15" s="157">
        <f t="shared" si="7"/>
        <v>2.6833525804324183</v>
      </c>
      <c r="AQ15" s="157">
        <f t="shared" si="8"/>
        <v>3.0726538461976149</v>
      </c>
      <c r="AR15" s="157">
        <f t="shared" si="9"/>
        <v>2.9712234274142202</v>
      </c>
      <c r="AS15" s="157">
        <f t="shared" si="10"/>
        <v>2.8075519891125729</v>
      </c>
      <c r="AT15" s="157">
        <f t="shared" si="11"/>
        <v>3.1714652057141453</v>
      </c>
      <c r="AU15" s="157">
        <f t="shared" si="12"/>
        <v>3.0001739138036196</v>
      </c>
      <c r="AV15" s="157"/>
      <c r="AW15" s="52"/>
      <c r="AZ15"/>
    </row>
    <row r="16" spans="1:52" ht="20.100000000000001" customHeight="1" x14ac:dyDescent="0.25">
      <c r="A16" s="121" t="s">
        <v>82</v>
      </c>
      <c r="B16" s="117">
        <v>218413.52999999985</v>
      </c>
      <c r="C16" s="154">
        <v>269385.36999999994</v>
      </c>
      <c r="D16" s="154">
        <v>357795.17000000092</v>
      </c>
      <c r="E16" s="154">
        <v>308575.81999999948</v>
      </c>
      <c r="F16" s="154">
        <v>305395.48999999964</v>
      </c>
      <c r="G16" s="154">
        <v>278553.34999999945</v>
      </c>
      <c r="H16" s="154">
        <v>249519.28000000003</v>
      </c>
      <c r="I16" s="154">
        <v>311771.15999999992</v>
      </c>
      <c r="J16" s="154">
        <v>292724.18</v>
      </c>
      <c r="K16" s="154">
        <v>321608.53999999992</v>
      </c>
      <c r="L16" s="154">
        <v>322467.64999999991</v>
      </c>
      <c r="M16" s="154">
        <v>294277.01000000024</v>
      </c>
      <c r="N16" s="154">
        <v>298905.96000000014</v>
      </c>
      <c r="O16" s="119"/>
      <c r="P16" s="52" t="str">
        <f t="shared" si="14"/>
        <v/>
      </c>
      <c r="R16" s="109" t="s">
        <v>82</v>
      </c>
      <c r="S16" s="117">
        <v>62505.198999999993</v>
      </c>
      <c r="T16" s="154">
        <v>72259.178000000014</v>
      </c>
      <c r="U16" s="154">
        <v>85069.483999999968</v>
      </c>
      <c r="V16" s="154">
        <v>87588.735000000001</v>
      </c>
      <c r="W16" s="154">
        <v>89099.010000000038</v>
      </c>
      <c r="X16" s="154">
        <v>82030.592000000048</v>
      </c>
      <c r="Y16" s="154">
        <v>76031.939000000013</v>
      </c>
      <c r="Z16" s="154">
        <v>87843.296000000017</v>
      </c>
      <c r="AA16" s="154">
        <v>92024.978000000003</v>
      </c>
      <c r="AB16" s="154">
        <v>97269.096999999994</v>
      </c>
      <c r="AC16" s="154">
        <v>96078.873000000051</v>
      </c>
      <c r="AD16" s="154">
        <v>90636.669000000067</v>
      </c>
      <c r="AE16" s="154">
        <v>94849.35199999981</v>
      </c>
      <c r="AF16" s="119"/>
      <c r="AG16" s="52" t="str">
        <f t="shared" si="15"/>
        <v/>
      </c>
      <c r="AI16" s="125">
        <f t="shared" si="0"/>
        <v>2.8617823721817981</v>
      </c>
      <c r="AJ16" s="157">
        <f t="shared" si="1"/>
        <v>2.6823720233953323</v>
      </c>
      <c r="AK16" s="157">
        <f t="shared" si="2"/>
        <v>2.3776029173339523</v>
      </c>
      <c r="AL16" s="157">
        <f t="shared" si="3"/>
        <v>2.8384834236201706</v>
      </c>
      <c r="AM16" s="157">
        <f t="shared" si="4"/>
        <v>2.9174959328967214</v>
      </c>
      <c r="AN16" s="157">
        <f t="shared" si="5"/>
        <v>2.9448790330469983</v>
      </c>
      <c r="AO16" s="157">
        <f t="shared" si="6"/>
        <v>3.0471368384839841</v>
      </c>
      <c r="AP16" s="157">
        <f t="shared" si="7"/>
        <v>2.81755682597454</v>
      </c>
      <c r="AQ16" s="157">
        <f t="shared" si="8"/>
        <v>3.1437436429064385</v>
      </c>
      <c r="AR16" s="157">
        <f t="shared" si="9"/>
        <v>3.0244562846496557</v>
      </c>
      <c r="AS16" s="157">
        <f t="shared" si="10"/>
        <v>2.9794887332109155</v>
      </c>
      <c r="AT16" s="157">
        <f t="shared" si="11"/>
        <v>3.0799779092495196</v>
      </c>
      <c r="AU16" s="157">
        <f t="shared" si="12"/>
        <v>3.173217154987467</v>
      </c>
      <c r="AV16" s="157"/>
      <c r="AW16" s="52"/>
      <c r="AZ16"/>
    </row>
    <row r="17" spans="1:52" ht="20.100000000000001" customHeight="1" x14ac:dyDescent="0.25">
      <c r="A17" s="121" t="s">
        <v>83</v>
      </c>
      <c r="B17" s="117">
        <v>283992.13999999984</v>
      </c>
      <c r="C17" s="154">
        <v>340923.25</v>
      </c>
      <c r="D17" s="154">
        <v>307861.13000000047</v>
      </c>
      <c r="E17" s="154">
        <v>286413.15999999997</v>
      </c>
      <c r="F17" s="154">
        <v>274219.10999999993</v>
      </c>
      <c r="G17" s="154">
        <v>273526.25000000035</v>
      </c>
      <c r="H17" s="154">
        <v>315362.60000000033</v>
      </c>
      <c r="I17" s="154">
        <v>306231.50000000035</v>
      </c>
      <c r="J17" s="154">
        <v>274210.34999999998</v>
      </c>
      <c r="K17" s="154">
        <v>273617.80999999982</v>
      </c>
      <c r="L17" s="154">
        <v>319048.99000000063</v>
      </c>
      <c r="M17" s="154">
        <v>318333.36</v>
      </c>
      <c r="N17" s="154">
        <v>337467.19000000076</v>
      </c>
      <c r="O17" s="119"/>
      <c r="P17" s="52" t="str">
        <f t="shared" si="14"/>
        <v/>
      </c>
      <c r="R17" s="109" t="s">
        <v>83</v>
      </c>
      <c r="S17" s="117">
        <v>75798.92399999997</v>
      </c>
      <c r="T17" s="154">
        <v>78510.058999999979</v>
      </c>
      <c r="U17" s="154">
        <v>82860.765000000043</v>
      </c>
      <c r="V17" s="154">
        <v>82287.181999999913</v>
      </c>
      <c r="W17" s="154">
        <v>81224.970999999918</v>
      </c>
      <c r="X17" s="154">
        <v>82936.982000000047</v>
      </c>
      <c r="Y17" s="154">
        <v>94068.771999999837</v>
      </c>
      <c r="Z17" s="154">
        <v>90812.540999999997</v>
      </c>
      <c r="AA17" s="154">
        <v>85853.54</v>
      </c>
      <c r="AB17" s="154">
        <v>81718.175000000017</v>
      </c>
      <c r="AC17" s="154">
        <v>93299.05299999984</v>
      </c>
      <c r="AD17" s="154">
        <v>97861.878999999943</v>
      </c>
      <c r="AE17" s="154">
        <v>103471.121</v>
      </c>
      <c r="AF17" s="119"/>
      <c r="AG17" s="52" t="str">
        <f t="shared" si="15"/>
        <v/>
      </c>
      <c r="AI17" s="125">
        <f t="shared" si="0"/>
        <v>2.669050065963094</v>
      </c>
      <c r="AJ17" s="157">
        <f t="shared" si="1"/>
        <v>2.3028660849619373</v>
      </c>
      <c r="AK17" s="157">
        <f t="shared" si="2"/>
        <v>2.6914981115024137</v>
      </c>
      <c r="AL17" s="157">
        <f t="shared" si="3"/>
        <v>2.8730237814491453</v>
      </c>
      <c r="AM17" s="157">
        <f t="shared" si="4"/>
        <v>2.9620463358662326</v>
      </c>
      <c r="AN17" s="157">
        <f t="shared" si="5"/>
        <v>3.0321397672069845</v>
      </c>
      <c r="AO17" s="157">
        <f t="shared" si="6"/>
        <v>2.9828765998250821</v>
      </c>
      <c r="AP17" s="157">
        <f t="shared" si="7"/>
        <v>2.9654866008232301</v>
      </c>
      <c r="AQ17" s="157">
        <f t="shared" si="8"/>
        <v>3.1309372530978496</v>
      </c>
      <c r="AR17" s="157">
        <f t="shared" si="9"/>
        <v>2.9865809904698848</v>
      </c>
      <c r="AS17" s="157">
        <f t="shared" si="10"/>
        <v>2.92428611041833</v>
      </c>
      <c r="AT17" s="157">
        <f t="shared" si="11"/>
        <v>3.0741948943082793</v>
      </c>
      <c r="AU17" s="157">
        <f t="shared" si="12"/>
        <v>3.0661090638174264</v>
      </c>
      <c r="AV17" s="157"/>
      <c r="AW17" s="52"/>
      <c r="AZ17"/>
    </row>
    <row r="18" spans="1:52" ht="20.100000000000001" customHeight="1" thickBot="1" x14ac:dyDescent="0.3">
      <c r="A18" s="121" t="s">
        <v>84</v>
      </c>
      <c r="B18" s="117">
        <v>226068.2300000001</v>
      </c>
      <c r="C18" s="154">
        <v>257835.04999999996</v>
      </c>
      <c r="D18" s="154">
        <v>297135.57000000012</v>
      </c>
      <c r="E18" s="154">
        <v>191538.02999999988</v>
      </c>
      <c r="F18" s="154">
        <v>207146.76999999993</v>
      </c>
      <c r="G18" s="154">
        <v>199318.66999999981</v>
      </c>
      <c r="H18" s="154">
        <v>191845.38999999996</v>
      </c>
      <c r="I18" s="154">
        <v>240526.04000000004</v>
      </c>
      <c r="J18" s="154">
        <v>195141.51</v>
      </c>
      <c r="K18" s="154">
        <v>213937.46999999983</v>
      </c>
      <c r="L18" s="154">
        <v>227207.97000000003</v>
      </c>
      <c r="M18" s="154">
        <v>239927.22000000009</v>
      </c>
      <c r="N18" s="154">
        <v>213903.16999999981</v>
      </c>
      <c r="O18" s="119"/>
      <c r="P18" s="52" t="str">
        <f t="shared" si="14"/>
        <v/>
      </c>
      <c r="R18" s="109" t="s">
        <v>84</v>
      </c>
      <c r="S18" s="117">
        <v>50975.751000000069</v>
      </c>
      <c r="T18" s="154">
        <v>55476.897000000012</v>
      </c>
      <c r="U18" s="154">
        <v>59634.482000000025</v>
      </c>
      <c r="V18" s="154">
        <v>54113.734999999979</v>
      </c>
      <c r="W18" s="154">
        <v>57504.426999999996</v>
      </c>
      <c r="X18" s="154">
        <v>58105.801000000007</v>
      </c>
      <c r="Y18" s="154">
        <v>58962.415000000001</v>
      </c>
      <c r="Z18" s="154">
        <v>64051.424999999981</v>
      </c>
      <c r="AA18" s="154">
        <v>62214.675000000003</v>
      </c>
      <c r="AB18" s="154">
        <v>64766.222999999991</v>
      </c>
      <c r="AC18" s="154">
        <v>67694.932000000001</v>
      </c>
      <c r="AD18" s="154">
        <v>68116.868000000133</v>
      </c>
      <c r="AE18" s="154">
        <v>64588.157999999967</v>
      </c>
      <c r="AF18" s="119"/>
      <c r="AG18" s="52" t="str">
        <f t="shared" si="15"/>
        <v/>
      </c>
      <c r="AI18" s="125">
        <f t="shared" si="0"/>
        <v>2.2548834482403852</v>
      </c>
      <c r="AJ18" s="157">
        <f t="shared" si="1"/>
        <v>2.1516429593261281</v>
      </c>
      <c r="AK18" s="157">
        <f t="shared" si="2"/>
        <v>2.0069789019200899</v>
      </c>
      <c r="AL18" s="157">
        <f t="shared" si="3"/>
        <v>2.825221445579241</v>
      </c>
      <c r="AM18" s="157">
        <f t="shared" si="4"/>
        <v>2.7760233480831014</v>
      </c>
      <c r="AN18" s="157">
        <f t="shared" si="5"/>
        <v>2.9152211882609924</v>
      </c>
      <c r="AO18" s="157">
        <f t="shared" si="6"/>
        <v>3.0734340293504063</v>
      </c>
      <c r="AP18" s="157">
        <f t="shared" si="7"/>
        <v>2.6629725829269866</v>
      </c>
      <c r="AQ18" s="157">
        <f t="shared" si="8"/>
        <v>3.1881825143199927</v>
      </c>
      <c r="AR18" s="157">
        <f t="shared" si="9"/>
        <v>3.0273435971735125</v>
      </c>
      <c r="AS18" s="157">
        <f t="shared" si="10"/>
        <v>2.9794259417924462</v>
      </c>
      <c r="AT18" s="157">
        <f t="shared" si="11"/>
        <v>2.8390637794244484</v>
      </c>
      <c r="AU18" s="157">
        <f t="shared" si="12"/>
        <v>3.0195044795268822</v>
      </c>
      <c r="AV18" s="157"/>
      <c r="AW18" s="52"/>
      <c r="AZ18" s="105"/>
    </row>
    <row r="19" spans="1:52" ht="20.100000000000001" customHeight="1" thickBot="1" x14ac:dyDescent="0.3">
      <c r="A19" s="201" t="s">
        <v>152</v>
      </c>
      <c r="B19" s="167">
        <f>SUM(B7:B9)</f>
        <v>571934.28999999992</v>
      </c>
      <c r="C19" s="168">
        <f t="shared" ref="C19:O19" si="19">SUM(C7:C9)</f>
        <v>600923.96</v>
      </c>
      <c r="D19" s="168">
        <f t="shared" si="19"/>
        <v>775955.95</v>
      </c>
      <c r="E19" s="168">
        <f t="shared" si="19"/>
        <v>705578.6</v>
      </c>
      <c r="F19" s="168">
        <f t="shared" si="19"/>
        <v>632916.85000000009</v>
      </c>
      <c r="G19" s="168">
        <f t="shared" si="19"/>
        <v>633325.84999999986</v>
      </c>
      <c r="H19" s="168">
        <f t="shared" si="19"/>
        <v>600973.71999999986</v>
      </c>
      <c r="I19" s="168">
        <f t="shared" si="19"/>
        <v>621189.68999999983</v>
      </c>
      <c r="J19" s="168">
        <f t="shared" si="19"/>
        <v>700212.19</v>
      </c>
      <c r="K19" s="168">
        <f t="shared" si="19"/>
        <v>677164.05</v>
      </c>
      <c r="L19" s="168">
        <f t="shared" si="19"/>
        <v>711594.16999999958</v>
      </c>
      <c r="M19" s="168">
        <f t="shared" si="19"/>
        <v>777932.75999999954</v>
      </c>
      <c r="N19" s="168">
        <f t="shared" si="19"/>
        <v>761272.74999999988</v>
      </c>
      <c r="O19" s="169">
        <f t="shared" si="19"/>
        <v>736279.99</v>
      </c>
      <c r="P19" s="61">
        <f t="shared" si="14"/>
        <v>-3.2830230689329019E-2</v>
      </c>
      <c r="Q19" s="171"/>
      <c r="R19" s="170"/>
      <c r="S19" s="167">
        <f>SUM(S7:S9)</f>
        <v>127825.96000000005</v>
      </c>
      <c r="T19" s="168">
        <f t="shared" ref="T19:AF19" si="20">SUM(T7:T9)</f>
        <v>131829.77699999997</v>
      </c>
      <c r="U19" s="168">
        <f t="shared" si="20"/>
        <v>147637.00799999994</v>
      </c>
      <c r="V19" s="168">
        <f t="shared" si="20"/>
        <v>147798.02600000007</v>
      </c>
      <c r="W19" s="168">
        <f t="shared" si="20"/>
        <v>150261.35799999989</v>
      </c>
      <c r="X19" s="168">
        <f t="shared" si="20"/>
        <v>154060.902</v>
      </c>
      <c r="Y19" s="168">
        <f t="shared" si="20"/>
        <v>149616.23400000005</v>
      </c>
      <c r="Z19" s="168">
        <f t="shared" si="20"/>
        <v>163461.9059999999</v>
      </c>
      <c r="AA19" s="168">
        <f t="shared" si="20"/>
        <v>175986.76699999999</v>
      </c>
      <c r="AB19" s="168">
        <f t="shared" si="20"/>
        <v>179661.59399999992</v>
      </c>
      <c r="AC19" s="168">
        <f t="shared" si="20"/>
        <v>185422.15799999988</v>
      </c>
      <c r="AD19" s="168">
        <f t="shared" si="20"/>
        <v>208515.4380000002</v>
      </c>
      <c r="AE19" s="168">
        <f t="shared" si="20"/>
        <v>212153.67899999989</v>
      </c>
      <c r="AF19" s="169">
        <f t="shared" si="20"/>
        <v>210130.16399999987</v>
      </c>
      <c r="AG19" s="61">
        <f t="shared" si="15"/>
        <v>-9.5379679934752166E-3</v>
      </c>
      <c r="AI19" s="172">
        <f t="shared" si="0"/>
        <v>2.2349763291863489</v>
      </c>
      <c r="AJ19" s="173">
        <f t="shared" si="1"/>
        <v>2.1937846678638007</v>
      </c>
      <c r="AK19" s="173">
        <f t="shared" si="2"/>
        <v>1.9026467675130263</v>
      </c>
      <c r="AL19" s="173">
        <f t="shared" si="3"/>
        <v>2.094706755562032</v>
      </c>
      <c r="AM19" s="173">
        <f t="shared" si="4"/>
        <v>2.3741089844582248</v>
      </c>
      <c r="AN19" s="173">
        <f t="shared" si="5"/>
        <v>2.4325693006214739</v>
      </c>
      <c r="AO19" s="173">
        <f t="shared" si="6"/>
        <v>2.4895636701052433</v>
      </c>
      <c r="AP19" s="173">
        <f t="shared" si="7"/>
        <v>2.6314330168615636</v>
      </c>
      <c r="AQ19" s="173">
        <f t="shared" si="8"/>
        <v>2.5133348078387496</v>
      </c>
      <c r="AR19" s="173">
        <f t="shared" si="9"/>
        <v>2.6531472543470063</v>
      </c>
      <c r="AS19" s="173">
        <f t="shared" si="10"/>
        <v>2.6057290210795294</v>
      </c>
      <c r="AT19" s="173">
        <f t="shared" si="11"/>
        <v>2.6803786743728382</v>
      </c>
      <c r="AU19" s="173">
        <f t="shared" si="12"/>
        <v>2.7868287548713639</v>
      </c>
      <c r="AV19" s="156">
        <f>(AF19/O19)*10</f>
        <v>2.8539437014986637</v>
      </c>
      <c r="AW19" s="61">
        <f t="shared" ref="AW19:AW23" si="21">IF(AV19="","",(AV19-AU19)/AU19)</f>
        <v>2.4082910193166034E-2</v>
      </c>
      <c r="AZ19" s="105"/>
    </row>
    <row r="20" spans="1:52" ht="20.100000000000001" customHeight="1" x14ac:dyDescent="0.25">
      <c r="A20" s="121" t="s">
        <v>85</v>
      </c>
      <c r="B20" s="117">
        <f>SUM(B7:B9)</f>
        <v>571934.28999999992</v>
      </c>
      <c r="C20" s="154">
        <f>SUM(C7:C9)</f>
        <v>600923.96</v>
      </c>
      <c r="D20" s="154">
        <f>SUM(D7:D9)</f>
        <v>775955.95</v>
      </c>
      <c r="E20" s="154">
        <f t="shared" ref="E20:N20" si="22">SUM(E7:E9)</f>
        <v>705578.6</v>
      </c>
      <c r="F20" s="154">
        <f t="shared" si="22"/>
        <v>632916.85000000009</v>
      </c>
      <c r="G20" s="154">
        <f t="shared" si="22"/>
        <v>633325.84999999986</v>
      </c>
      <c r="H20" s="154">
        <f t="shared" si="22"/>
        <v>600973.71999999986</v>
      </c>
      <c r="I20" s="154">
        <f t="shared" si="22"/>
        <v>621189.68999999983</v>
      </c>
      <c r="J20" s="154">
        <f t="shared" si="22"/>
        <v>700212.19</v>
      </c>
      <c r="K20" s="154">
        <f t="shared" si="22"/>
        <v>677164.05</v>
      </c>
      <c r="L20" s="154">
        <f t="shared" si="22"/>
        <v>711594.16999999958</v>
      </c>
      <c r="M20" s="154">
        <f t="shared" ref="M20" si="23">SUM(M7:M9)</f>
        <v>777932.75999999954</v>
      </c>
      <c r="N20" s="154">
        <f t="shared" si="22"/>
        <v>761272.74999999988</v>
      </c>
      <c r="O20" s="119">
        <f>IF(O9="","",SUM(O7:O9))</f>
        <v>736279.99</v>
      </c>
      <c r="P20" s="61">
        <f t="shared" si="14"/>
        <v>-3.2830230689329019E-2</v>
      </c>
      <c r="R20" s="109" t="s">
        <v>85</v>
      </c>
      <c r="S20" s="117">
        <f t="shared" ref="S20:AE20" si="24">SUM(S7:S9)</f>
        <v>127825.96000000005</v>
      </c>
      <c r="T20" s="154">
        <f t="shared" si="24"/>
        <v>131829.77699999997</v>
      </c>
      <c r="U20" s="154">
        <f t="shared" si="24"/>
        <v>147637.00799999994</v>
      </c>
      <c r="V20" s="154">
        <f t="shared" si="24"/>
        <v>147798.02600000007</v>
      </c>
      <c r="W20" s="154">
        <f t="shared" si="24"/>
        <v>150261.35799999989</v>
      </c>
      <c r="X20" s="154">
        <f t="shared" si="24"/>
        <v>154060.902</v>
      </c>
      <c r="Y20" s="154">
        <f t="shared" si="24"/>
        <v>149616.23400000005</v>
      </c>
      <c r="Z20" s="154">
        <f t="shared" si="24"/>
        <v>163461.9059999999</v>
      </c>
      <c r="AA20" s="154">
        <f t="shared" si="24"/>
        <v>175986.76699999999</v>
      </c>
      <c r="AB20" s="154">
        <f t="shared" si="24"/>
        <v>179661.59399999992</v>
      </c>
      <c r="AC20" s="154">
        <f t="shared" si="24"/>
        <v>185422.15799999988</v>
      </c>
      <c r="AD20" s="154">
        <f t="shared" ref="AD20" si="25">SUM(AD7:AD9)</f>
        <v>208515.4380000002</v>
      </c>
      <c r="AE20" s="154">
        <f t="shared" si="24"/>
        <v>212153.67899999989</v>
      </c>
      <c r="AF20" s="119">
        <f>IF(AF9="","",SUM(AF7:AF9))</f>
        <v>210130.16399999987</v>
      </c>
      <c r="AG20" s="61">
        <f t="shared" si="15"/>
        <v>-9.5379679934752166E-3</v>
      </c>
      <c r="AI20" s="124">
        <f t="shared" si="0"/>
        <v>2.2349763291863489</v>
      </c>
      <c r="AJ20" s="156">
        <f t="shared" si="1"/>
        <v>2.1937846678638007</v>
      </c>
      <c r="AK20" s="156">
        <f t="shared" si="2"/>
        <v>1.9026467675130263</v>
      </c>
      <c r="AL20" s="156">
        <f t="shared" si="3"/>
        <v>2.094706755562032</v>
      </c>
      <c r="AM20" s="156">
        <f t="shared" si="4"/>
        <v>2.3741089844582248</v>
      </c>
      <c r="AN20" s="156">
        <f t="shared" si="5"/>
        <v>2.4325693006214739</v>
      </c>
      <c r="AO20" s="156">
        <f t="shared" si="6"/>
        <v>2.4895636701052433</v>
      </c>
      <c r="AP20" s="156">
        <f t="shared" si="7"/>
        <v>2.6314330168615636</v>
      </c>
      <c r="AQ20" s="156">
        <f t="shared" si="8"/>
        <v>2.5133348078387496</v>
      </c>
      <c r="AR20" s="156">
        <f t="shared" si="9"/>
        <v>2.6531472543470063</v>
      </c>
      <c r="AS20" s="156">
        <f t="shared" si="10"/>
        <v>2.6057290210795294</v>
      </c>
      <c r="AT20" s="156">
        <f t="shared" si="10"/>
        <v>2.6803786743728382</v>
      </c>
      <c r="AU20" s="156">
        <f t="shared" si="12"/>
        <v>2.7868287548713639</v>
      </c>
      <c r="AV20" s="156">
        <f>IF(AV9="","",(AF20/O20)*10)</f>
        <v>2.8539437014986637</v>
      </c>
      <c r="AW20" s="61">
        <f t="shared" si="21"/>
        <v>2.4082910193166034E-2</v>
      </c>
      <c r="AZ20" s="105"/>
    </row>
    <row r="21" spans="1:52" ht="20.100000000000001" customHeight="1" x14ac:dyDescent="0.25">
      <c r="A21" s="121" t="s">
        <v>86</v>
      </c>
      <c r="B21" s="117">
        <f>SUM(B10:B12)</f>
        <v>653030.27</v>
      </c>
      <c r="C21" s="154">
        <f>SUM(C10:C12)</f>
        <v>796751.14999999991</v>
      </c>
      <c r="D21" s="154">
        <f>SUM(D10:D12)</f>
        <v>787513.37999999966</v>
      </c>
      <c r="E21" s="154">
        <f t="shared" ref="E21:N21" si="26">SUM(E10:E12)</f>
        <v>793642.10999999975</v>
      </c>
      <c r="F21" s="154">
        <f t="shared" si="26"/>
        <v>677732</v>
      </c>
      <c r="G21" s="154">
        <f t="shared" si="26"/>
        <v>708901.94999999972</v>
      </c>
      <c r="H21" s="154">
        <f t="shared" si="26"/>
        <v>698966.54999999958</v>
      </c>
      <c r="I21" s="154">
        <f t="shared" si="26"/>
        <v>764650.08000000054</v>
      </c>
      <c r="J21" s="154">
        <f t="shared" si="26"/>
        <v>796480.04999999993</v>
      </c>
      <c r="K21" s="154">
        <f t="shared" si="26"/>
        <v>738948.75000000023</v>
      </c>
      <c r="L21" s="154">
        <f t="shared" si="26"/>
        <v>721584.67999999924</v>
      </c>
      <c r="M21" s="154">
        <f t="shared" ref="M21" si="27">SUM(M10:M12)</f>
        <v>857827.72000000044</v>
      </c>
      <c r="N21" s="154">
        <f t="shared" si="26"/>
        <v>797463.42000000039</v>
      </c>
      <c r="O21" s="119" t="str">
        <f>IF(O12="","",SUM(O10:O12))</f>
        <v/>
      </c>
      <c r="P21" s="52" t="str">
        <f t="shared" si="14"/>
        <v/>
      </c>
      <c r="R21" s="109" t="s">
        <v>86</v>
      </c>
      <c r="S21" s="117">
        <f t="shared" ref="S21:AE21" si="28">SUM(S10:S12)</f>
        <v>139067.76800000004</v>
      </c>
      <c r="T21" s="154">
        <f t="shared" si="28"/>
        <v>148853.359</v>
      </c>
      <c r="U21" s="154">
        <f t="shared" si="28"/>
        <v>154274.67400000006</v>
      </c>
      <c r="V21" s="154">
        <f t="shared" si="28"/>
        <v>163160.30300000007</v>
      </c>
      <c r="W21" s="154">
        <f t="shared" si="28"/>
        <v>160986.291</v>
      </c>
      <c r="X21" s="154">
        <f t="shared" si="28"/>
        <v>173530.01899999991</v>
      </c>
      <c r="Y21" s="154">
        <f t="shared" si="28"/>
        <v>163064.24500000002</v>
      </c>
      <c r="Z21" s="154">
        <f t="shared" si="28"/>
        <v>184238.13600000006</v>
      </c>
      <c r="AA21" s="154">
        <f t="shared" si="28"/>
        <v>191848.58100000001</v>
      </c>
      <c r="AB21" s="154">
        <f t="shared" si="28"/>
        <v>185481.71500000003</v>
      </c>
      <c r="AC21" s="154">
        <f t="shared" si="28"/>
        <v>184152.50399999987</v>
      </c>
      <c r="AD21" s="154">
        <f t="shared" ref="AD21" si="29">SUM(AD10:AD12)</f>
        <v>229727.8189999999</v>
      </c>
      <c r="AE21" s="154">
        <f t="shared" si="28"/>
        <v>219769.60599999994</v>
      </c>
      <c r="AF21" s="119" t="str">
        <f>IF(AF12="","",SUM(AF10:AF12))</f>
        <v/>
      </c>
      <c r="AG21" s="52" t="str">
        <f t="shared" si="15"/>
        <v/>
      </c>
      <c r="AI21" s="125">
        <f t="shared" si="0"/>
        <v>2.1295761374124362</v>
      </c>
      <c r="AJ21" s="157">
        <f t="shared" si="1"/>
        <v>1.8682540841014164</v>
      </c>
      <c r="AK21" s="157">
        <f t="shared" si="2"/>
        <v>1.9590101948490086</v>
      </c>
      <c r="AL21" s="157">
        <f t="shared" si="3"/>
        <v>2.0558423115930697</v>
      </c>
      <c r="AM21" s="157">
        <f t="shared" si="4"/>
        <v>2.3753680068227561</v>
      </c>
      <c r="AN21" s="157">
        <f t="shared" si="5"/>
        <v>2.4478705270877024</v>
      </c>
      <c r="AO21" s="157">
        <f t="shared" si="6"/>
        <v>2.3329334572591511</v>
      </c>
      <c r="AP21" s="157">
        <f t="shared" si="7"/>
        <v>2.4094437549787471</v>
      </c>
      <c r="AQ21" s="157">
        <f t="shared" si="8"/>
        <v>2.4087054157853673</v>
      </c>
      <c r="AR21" s="157">
        <f t="shared" si="9"/>
        <v>2.5100754957634068</v>
      </c>
      <c r="AS21" s="157">
        <f t="shared" si="10"/>
        <v>2.5520567315813865</v>
      </c>
      <c r="AT21" s="157">
        <f t="shared" si="10"/>
        <v>2.6780181339908178</v>
      </c>
      <c r="AU21" s="157">
        <f t="shared" si="12"/>
        <v>2.7558581433114493</v>
      </c>
      <c r="AV21" s="157"/>
      <c r="AW21" s="52"/>
      <c r="AZ21" s="105"/>
    </row>
    <row r="22" spans="1:52" ht="20.100000000000001" customHeight="1" x14ac:dyDescent="0.25">
      <c r="A22" s="121" t="s">
        <v>87</v>
      </c>
      <c r="B22" s="117">
        <f>SUM(B13:B15)</f>
        <v>713015.43999999971</v>
      </c>
      <c r="C22" s="154">
        <f>SUM(C13:C15)</f>
        <v>812791.66</v>
      </c>
      <c r="D22" s="154">
        <f>SUM(D13:D15)</f>
        <v>836417.68000000017</v>
      </c>
      <c r="E22" s="154">
        <f t="shared" ref="E22:N22" si="30">SUM(E13:E15)</f>
        <v>754867.37999999942</v>
      </c>
      <c r="F22" s="154">
        <f t="shared" si="30"/>
        <v>738758.1099999994</v>
      </c>
      <c r="G22" s="154">
        <f t="shared" si="30"/>
        <v>704562.56</v>
      </c>
      <c r="H22" s="154">
        <f t="shared" si="30"/>
        <v>722837.31000000017</v>
      </c>
      <c r="I22" s="154">
        <f t="shared" si="30"/>
        <v>737201</v>
      </c>
      <c r="J22" s="154">
        <f t="shared" si="30"/>
        <v>693204.98</v>
      </c>
      <c r="K22" s="154">
        <f t="shared" si="30"/>
        <v>737933.16</v>
      </c>
      <c r="L22" s="154">
        <f t="shared" si="30"/>
        <v>849480.53000000073</v>
      </c>
      <c r="M22" s="154">
        <f t="shared" ref="M22" si="31">SUM(M13:M15)</f>
        <v>799727.64999999991</v>
      </c>
      <c r="N22" s="154">
        <f t="shared" si="30"/>
        <v>853881.89999999991</v>
      </c>
      <c r="O22" s="119" t="str">
        <f>IF(O15="","",SUM(O13:O15))</f>
        <v/>
      </c>
      <c r="P22" s="52" t="str">
        <f t="shared" si="14"/>
        <v/>
      </c>
      <c r="R22" s="109" t="s">
        <v>87</v>
      </c>
      <c r="S22" s="117">
        <f t="shared" ref="S22:AE22" si="32">SUM(S13:S15)</f>
        <v>158206.60300000003</v>
      </c>
      <c r="T22" s="154">
        <f t="shared" si="32"/>
        <v>169988.98999999996</v>
      </c>
      <c r="U22" s="154">
        <f t="shared" si="32"/>
        <v>174028.42199999993</v>
      </c>
      <c r="V22" s="154">
        <f t="shared" si="32"/>
        <v>185845.58100000009</v>
      </c>
      <c r="W22" s="154">
        <f t="shared" si="32"/>
        <v>187208.74600000004</v>
      </c>
      <c r="X22" s="154">
        <f t="shared" si="32"/>
        <v>184869.60900000014</v>
      </c>
      <c r="Y22" s="154">
        <f t="shared" si="32"/>
        <v>182230.02000000002</v>
      </c>
      <c r="Z22" s="154">
        <f t="shared" si="32"/>
        <v>187633.69599999988</v>
      </c>
      <c r="AA22" s="154">
        <f t="shared" si="32"/>
        <v>192412.99599999998</v>
      </c>
      <c r="AB22" s="154">
        <f t="shared" si="32"/>
        <v>210505.53399999993</v>
      </c>
      <c r="AC22" s="154">
        <f t="shared" si="32"/>
        <v>229542.15600000002</v>
      </c>
      <c r="AD22" s="154">
        <f t="shared" ref="AD22" si="33">SUM(AD13:AD15)</f>
        <v>232578.478</v>
      </c>
      <c r="AE22" s="154">
        <f t="shared" si="32"/>
        <v>243949.64100000006</v>
      </c>
      <c r="AF22" s="119" t="str">
        <f>IF(AF15="","",SUM(AF13:AF15))</f>
        <v/>
      </c>
      <c r="AG22" s="52" t="str">
        <f t="shared" si="15"/>
        <v/>
      </c>
      <c r="AI22" s="125">
        <f t="shared" si="0"/>
        <v>2.2188383886890319</v>
      </c>
      <c r="AJ22" s="157">
        <f t="shared" si="1"/>
        <v>2.0914214351067524</v>
      </c>
      <c r="AK22" s="157">
        <f t="shared" si="2"/>
        <v>2.0806401653298372</v>
      </c>
      <c r="AL22" s="157">
        <f t="shared" si="3"/>
        <v>2.461963331890169</v>
      </c>
      <c r="AM22" s="157">
        <f t="shared" si="4"/>
        <v>2.5341007220888607</v>
      </c>
      <c r="AN22" s="157">
        <f t="shared" si="5"/>
        <v>2.6238920359321978</v>
      </c>
      <c r="AO22" s="157">
        <f t="shared" si="6"/>
        <v>2.5210378252334538</v>
      </c>
      <c r="AP22" s="157">
        <f t="shared" si="7"/>
        <v>2.5452176000846425</v>
      </c>
      <c r="AQ22" s="157">
        <f t="shared" si="8"/>
        <v>2.7757012940097461</v>
      </c>
      <c r="AR22" s="157">
        <f t="shared" si="9"/>
        <v>2.852636870255294</v>
      </c>
      <c r="AS22" s="157">
        <f t="shared" si="10"/>
        <v>2.7021473464494807</v>
      </c>
      <c r="AT22" s="157">
        <f t="shared" si="10"/>
        <v>2.9082210425011565</v>
      </c>
      <c r="AU22" s="157">
        <f t="shared" si="12"/>
        <v>2.856948261814662</v>
      </c>
      <c r="AV22" s="157"/>
      <c r="AW22" s="52"/>
      <c r="AZ22" s="105"/>
    </row>
    <row r="23" spans="1:52" ht="20.100000000000001" customHeight="1" thickBot="1" x14ac:dyDescent="0.3">
      <c r="A23" s="122" t="s">
        <v>88</v>
      </c>
      <c r="B23" s="196">
        <f>SUM(B16:B18)</f>
        <v>728473.89999999979</v>
      </c>
      <c r="C23" s="155">
        <f>SUM(C16:C18)</f>
        <v>868143.66999999981</v>
      </c>
      <c r="D23" s="155">
        <f>SUM(D16:D18)</f>
        <v>962791.87000000151</v>
      </c>
      <c r="E23" s="155">
        <f t="shared" ref="E23:N23" si="34">SUM(E16:E18)</f>
        <v>786527.00999999943</v>
      </c>
      <c r="F23" s="155">
        <f t="shared" si="34"/>
        <v>786761.36999999953</v>
      </c>
      <c r="G23" s="155">
        <f t="shared" si="34"/>
        <v>751398.26999999967</v>
      </c>
      <c r="H23" s="155">
        <f t="shared" si="34"/>
        <v>756727.27000000025</v>
      </c>
      <c r="I23" s="155">
        <f t="shared" si="34"/>
        <v>858528.7000000003</v>
      </c>
      <c r="J23" s="155">
        <f t="shared" si="34"/>
        <v>762076.04</v>
      </c>
      <c r="K23" s="155">
        <f t="shared" si="34"/>
        <v>809163.8199999996</v>
      </c>
      <c r="L23" s="155">
        <f t="shared" si="34"/>
        <v>868724.61000000057</v>
      </c>
      <c r="M23" s="155">
        <f t="shared" ref="M23" si="35">SUM(M16:M18)</f>
        <v>852537.59000000032</v>
      </c>
      <c r="N23" s="155">
        <f t="shared" si="34"/>
        <v>850276.32000000065</v>
      </c>
      <c r="O23" s="123" t="str">
        <f>IF(O18="","",SUM(O16:O18))</f>
        <v/>
      </c>
      <c r="P23" s="55" t="str">
        <f t="shared" si="14"/>
        <v/>
      </c>
      <c r="R23" s="110" t="s">
        <v>88</v>
      </c>
      <c r="S23" s="196">
        <f t="shared" ref="S23:AE23" si="36">SUM(S16:S18)</f>
        <v>189279.87400000004</v>
      </c>
      <c r="T23" s="155">
        <f t="shared" si="36"/>
        <v>206246.13400000002</v>
      </c>
      <c r="U23" s="155">
        <f t="shared" si="36"/>
        <v>227564.73100000003</v>
      </c>
      <c r="V23" s="155">
        <f t="shared" si="36"/>
        <v>223989.65199999989</v>
      </c>
      <c r="W23" s="155">
        <f t="shared" si="36"/>
        <v>227828.40799999997</v>
      </c>
      <c r="X23" s="155">
        <f t="shared" si="36"/>
        <v>223073.37500000009</v>
      </c>
      <c r="Y23" s="155">
        <f t="shared" si="36"/>
        <v>229063.12599999984</v>
      </c>
      <c r="Z23" s="155">
        <f t="shared" si="36"/>
        <v>242707.26199999999</v>
      </c>
      <c r="AA23" s="155">
        <f t="shared" si="36"/>
        <v>240093.19299999997</v>
      </c>
      <c r="AB23" s="155">
        <f t="shared" si="36"/>
        <v>243753.495</v>
      </c>
      <c r="AC23" s="155">
        <f t="shared" si="36"/>
        <v>257072.85799999989</v>
      </c>
      <c r="AD23" s="155">
        <f t="shared" ref="AD23" si="37">SUM(AD16:AD18)</f>
        <v>256615.41600000014</v>
      </c>
      <c r="AE23" s="155">
        <f t="shared" si="36"/>
        <v>262908.63099999982</v>
      </c>
      <c r="AF23" s="123" t="str">
        <f>IF(AF18="","",SUM(AF16:AF18))</f>
        <v/>
      </c>
      <c r="AG23" s="55" t="str">
        <f t="shared" si="15"/>
        <v/>
      </c>
      <c r="AI23" s="126">
        <f>(S23/B23)*10</f>
        <v>2.5983068713923734</v>
      </c>
      <c r="AJ23" s="158">
        <f>(T23/C23)*10</f>
        <v>2.3757143100519302</v>
      </c>
      <c r="AK23" s="158">
        <f t="shared" ref="AK23:AT23" si="38">IF(U18="","",(U23/D23)*10)</f>
        <v>2.363592154138149</v>
      </c>
      <c r="AL23" s="158">
        <f t="shared" si="38"/>
        <v>2.8478316593348785</v>
      </c>
      <c r="AM23" s="158">
        <f t="shared" si="38"/>
        <v>2.895775220890676</v>
      </c>
      <c r="AN23" s="158">
        <f t="shared" si="38"/>
        <v>2.9687767979556323</v>
      </c>
      <c r="AO23" s="158">
        <f t="shared" si="38"/>
        <v>3.0270235404625998</v>
      </c>
      <c r="AP23" s="158">
        <f t="shared" si="38"/>
        <v>2.8270139600458304</v>
      </c>
      <c r="AQ23" s="158">
        <f t="shared" si="38"/>
        <v>3.1505149144959335</v>
      </c>
      <c r="AR23" s="158">
        <f t="shared" si="38"/>
        <v>3.012412183728137</v>
      </c>
      <c r="AS23" s="158">
        <f t="shared" si="38"/>
        <v>2.9591985197702608</v>
      </c>
      <c r="AT23" s="158">
        <f t="shared" si="38"/>
        <v>3.010018784039775</v>
      </c>
      <c r="AU23" s="158">
        <f t="shared" ref="AU23" si="39">IF(AE18="","",(AE23/N23)*10)</f>
        <v>3.092037550804656</v>
      </c>
      <c r="AV23" s="158" t="str">
        <f>IF(AF18="","",(AF23/O23)*10)</f>
        <v/>
      </c>
      <c r="AW23" s="55" t="str">
        <f t="shared" si="21"/>
        <v/>
      </c>
      <c r="AZ23" s="105"/>
    </row>
    <row r="24" spans="1:52" x14ac:dyDescent="0.25"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AZ24" s="105"/>
    </row>
    <row r="25" spans="1:52" ht="15.75" thickBot="1" x14ac:dyDescent="0.3">
      <c r="P25" s="107" t="s">
        <v>1</v>
      </c>
      <c r="AG25" s="289">
        <v>1000</v>
      </c>
      <c r="AW25" s="289" t="s">
        <v>47</v>
      </c>
      <c r="AZ25" s="105"/>
    </row>
    <row r="26" spans="1:52" ht="20.100000000000001" customHeight="1" x14ac:dyDescent="0.25">
      <c r="A26" s="329" t="s">
        <v>2</v>
      </c>
      <c r="B26" s="331" t="s">
        <v>72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6"/>
      <c r="P26" s="327" t="s">
        <v>148</v>
      </c>
      <c r="R26" s="332" t="s">
        <v>3</v>
      </c>
      <c r="S26" s="324" t="s">
        <v>72</v>
      </c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6"/>
      <c r="AG26" s="327" t="s">
        <v>148</v>
      </c>
      <c r="AI26" s="324" t="s">
        <v>72</v>
      </c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6"/>
      <c r="AW26" s="327" t="str">
        <f>AG26</f>
        <v>D       2023/2022</v>
      </c>
      <c r="AZ26" s="105"/>
    </row>
    <row r="27" spans="1:52" ht="20.100000000000001" customHeight="1" thickBot="1" x14ac:dyDescent="0.3">
      <c r="A27" s="330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3">
        <v>2017</v>
      </c>
      <c r="J27" s="176">
        <v>2018</v>
      </c>
      <c r="K27" s="135">
        <v>2019</v>
      </c>
      <c r="L27" s="265">
        <v>2020</v>
      </c>
      <c r="M27" s="265">
        <v>2021</v>
      </c>
      <c r="N27" s="265">
        <v>2022</v>
      </c>
      <c r="O27" s="133">
        <v>2023</v>
      </c>
      <c r="P27" s="328"/>
      <c r="R27" s="333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28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176">
        <v>2018</v>
      </c>
      <c r="AR27" s="135">
        <v>2019</v>
      </c>
      <c r="AS27" s="135">
        <v>2020</v>
      </c>
      <c r="AT27" s="135">
        <v>2021</v>
      </c>
      <c r="AU27" s="135">
        <v>2022</v>
      </c>
      <c r="AV27" s="133">
        <v>2023</v>
      </c>
      <c r="AW27" s="328"/>
      <c r="AZ27" s="105"/>
    </row>
    <row r="28" spans="1:52" ht="3" customHeight="1" thickBot="1" x14ac:dyDescent="0.3">
      <c r="A28" s="291" t="s">
        <v>89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  <c r="N28" s="290"/>
      <c r="O28" s="290"/>
      <c r="P28" s="292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0"/>
      <c r="AB28" s="290"/>
      <c r="AC28" s="290"/>
      <c r="AD28" s="290"/>
      <c r="AE28" s="290"/>
      <c r="AF28" s="293"/>
      <c r="AG28" s="294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293"/>
      <c r="AT28" s="293"/>
      <c r="AU28" s="293"/>
      <c r="AV28" s="293"/>
      <c r="AW28" s="292"/>
      <c r="AZ28" s="105"/>
    </row>
    <row r="29" spans="1:52" ht="20.100000000000001" customHeight="1" x14ac:dyDescent="0.25">
      <c r="A29" s="120" t="s">
        <v>73</v>
      </c>
      <c r="B29" s="115">
        <v>85580.320000000022</v>
      </c>
      <c r="C29" s="153">
        <v>80916.799999999988</v>
      </c>
      <c r="D29" s="153">
        <v>125346.10000000003</v>
      </c>
      <c r="E29" s="153">
        <v>120157.7999999999</v>
      </c>
      <c r="F29" s="153">
        <v>101957.16000000005</v>
      </c>
      <c r="G29" s="153">
        <v>91780.269999999946</v>
      </c>
      <c r="H29" s="153">
        <v>94208.579999999958</v>
      </c>
      <c r="I29" s="153">
        <v>96265.579999999973</v>
      </c>
      <c r="J29" s="153">
        <v>124755.04</v>
      </c>
      <c r="K29" s="153">
        <v>116531.85999999993</v>
      </c>
      <c r="L29" s="153">
        <v>101982.0299999999</v>
      </c>
      <c r="M29" s="153">
        <v>106330.94999999997</v>
      </c>
      <c r="N29" s="153">
        <v>99662.009999999951</v>
      </c>
      <c r="O29" s="112">
        <v>94583.609999999971</v>
      </c>
      <c r="P29" s="61">
        <f>IF(O29="","",(O29-N29)/N29)</f>
        <v>-5.0956226951473102E-2</v>
      </c>
      <c r="R29" s="109" t="s">
        <v>73</v>
      </c>
      <c r="S29" s="39">
        <v>23270.865999999998</v>
      </c>
      <c r="T29" s="153">
        <v>22495.121000000003</v>
      </c>
      <c r="U29" s="153">
        <v>24799.759999999984</v>
      </c>
      <c r="V29" s="153">
        <v>25615.480000000018</v>
      </c>
      <c r="W29" s="153">
        <v>29400.613000000012</v>
      </c>
      <c r="X29" s="153">
        <v>25803.076000000012</v>
      </c>
      <c r="Y29" s="153">
        <v>26846.136999999999</v>
      </c>
      <c r="Z29" s="153">
        <v>26379.177</v>
      </c>
      <c r="AA29" s="153">
        <v>31298.861000000001</v>
      </c>
      <c r="AB29" s="153">
        <v>31619.378999999994</v>
      </c>
      <c r="AC29" s="153">
        <v>28181.773000000012</v>
      </c>
      <c r="AD29" s="153">
        <v>29969.556000000044</v>
      </c>
      <c r="AE29" s="153">
        <v>27861.701000000008</v>
      </c>
      <c r="AF29" s="112">
        <v>27316.818000000025</v>
      </c>
      <c r="AG29" s="61">
        <f>(AF29-AE29)/AE29</f>
        <v>-1.9556702586104965E-2</v>
      </c>
      <c r="AI29" s="197">
        <f t="shared" ref="AI29:AI38" si="40">(S29/B29)*10</f>
        <v>2.7191842704023532</v>
      </c>
      <c r="AJ29" s="156">
        <f t="shared" ref="AJ29:AJ38" si="41">(T29/C29)*10</f>
        <v>2.7800309700828514</v>
      </c>
      <c r="AK29" s="156">
        <f t="shared" ref="AK29:AK38" si="42">(U29/D29)*10</f>
        <v>1.9785027216642543</v>
      </c>
      <c r="AL29" s="156">
        <f t="shared" ref="AL29:AL38" si="43">(V29/E29)*10</f>
        <v>2.1318199900464254</v>
      </c>
      <c r="AM29" s="156">
        <f t="shared" ref="AM29:AM38" si="44">(W29/F29)*10</f>
        <v>2.8836241613634588</v>
      </c>
      <c r="AN29" s="156">
        <f t="shared" ref="AN29:AN38" si="45">(X29/G29)*10</f>
        <v>2.8113968285340656</v>
      </c>
      <c r="AO29" s="156">
        <f t="shared" ref="AO29:AO38" si="46">(Y29/H29)*10</f>
        <v>2.849648832409958</v>
      </c>
      <c r="AP29" s="156">
        <f t="shared" ref="AP29:AP38" si="47">(Z29/I29)*10</f>
        <v>2.7402501496381166</v>
      </c>
      <c r="AQ29" s="156">
        <f t="shared" ref="AQ29:AQ38" si="48">(AA29/J29)*10</f>
        <v>2.5088253749107055</v>
      </c>
      <c r="AR29" s="156">
        <f t="shared" ref="AR29:AR38" si="49">(AB29/K29)*10</f>
        <v>2.713367743379365</v>
      </c>
      <c r="AS29" s="156">
        <f t="shared" ref="AS29:AT38" si="50">(AC29/L29)*10</f>
        <v>2.7634057686437541</v>
      </c>
      <c r="AT29" s="156">
        <f t="shared" si="50"/>
        <v>2.8185167159702846</v>
      </c>
      <c r="AU29" s="156">
        <f>(AE29/N29)*10</f>
        <v>2.7956190127010307</v>
      </c>
      <c r="AV29" s="156">
        <f>(AF29/O29)*10</f>
        <v>2.8881132788228352</v>
      </c>
      <c r="AW29" s="61">
        <f t="shared" ref="AW29" si="51">IF(AV29="","",(AV29-AU29)/AU29)</f>
        <v>3.30854332087403E-2</v>
      </c>
      <c r="AZ29" s="105"/>
    </row>
    <row r="30" spans="1:52" ht="20.100000000000001" customHeight="1" x14ac:dyDescent="0.25">
      <c r="A30" s="121" t="s">
        <v>74</v>
      </c>
      <c r="B30" s="117">
        <v>88844.739999999976</v>
      </c>
      <c r="C30" s="154">
        <v>127722.29999999996</v>
      </c>
      <c r="D30" s="154">
        <v>128469.03999999996</v>
      </c>
      <c r="E30" s="154">
        <v>149512.51999999999</v>
      </c>
      <c r="F30" s="154">
        <v>109776.64999999998</v>
      </c>
      <c r="G30" s="154">
        <v>98756.11</v>
      </c>
      <c r="H30" s="154">
        <v>114532.42999999993</v>
      </c>
      <c r="I30" s="154">
        <v>102519.81000000003</v>
      </c>
      <c r="J30" s="154">
        <v>148191.60999999999</v>
      </c>
      <c r="K30" s="154">
        <v>114647.40999999992</v>
      </c>
      <c r="L30" s="154">
        <v>104015.04000000004</v>
      </c>
      <c r="M30" s="154">
        <v>110889.24999999993</v>
      </c>
      <c r="N30" s="154">
        <v>107954.54000000001</v>
      </c>
      <c r="O30" s="119">
        <v>96316.679999999935</v>
      </c>
      <c r="P30" s="52">
        <f t="shared" ref="P30:P45" si="52">IF(O30="","",(O30-N30)/N30)</f>
        <v>-0.10780334018374839</v>
      </c>
      <c r="R30" s="109" t="s">
        <v>74</v>
      </c>
      <c r="S30" s="19">
        <v>24769.378999999986</v>
      </c>
      <c r="T30" s="154">
        <v>26090.180999999997</v>
      </c>
      <c r="U30" s="154">
        <v>26845.964000000011</v>
      </c>
      <c r="V30" s="154">
        <v>29407.368999999981</v>
      </c>
      <c r="W30" s="154">
        <v>29868.044999999998</v>
      </c>
      <c r="X30" s="154">
        <v>27835.92599999997</v>
      </c>
      <c r="Y30" s="154">
        <v>29206.410000000018</v>
      </c>
      <c r="Z30" s="154">
        <v>26234.001999999982</v>
      </c>
      <c r="AA30" s="154">
        <v>31644.39</v>
      </c>
      <c r="AB30" s="154">
        <v>32055.040000000023</v>
      </c>
      <c r="AC30" s="154">
        <v>26905.675000000007</v>
      </c>
      <c r="AD30" s="154">
        <v>29964.09199999999</v>
      </c>
      <c r="AE30" s="154">
        <v>30841.535000000025</v>
      </c>
      <c r="AF30" s="119">
        <v>27877.667000000016</v>
      </c>
      <c r="AG30" s="52">
        <f t="shared" ref="AG30:AG40" si="53">(AF30-AE30)/AE30</f>
        <v>-9.6099886078951882E-2</v>
      </c>
      <c r="AI30" s="198">
        <f t="shared" si="40"/>
        <v>2.7879398375187985</v>
      </c>
      <c r="AJ30" s="157">
        <f t="shared" si="41"/>
        <v>2.0427271510143492</v>
      </c>
      <c r="AK30" s="157">
        <f t="shared" si="42"/>
        <v>2.0896835533292704</v>
      </c>
      <c r="AL30" s="157">
        <f t="shared" si="43"/>
        <v>1.9668833753855519</v>
      </c>
      <c r="AM30" s="157">
        <f t="shared" si="44"/>
        <v>2.7208012815111413</v>
      </c>
      <c r="AN30" s="157">
        <f t="shared" si="45"/>
        <v>2.8186535496385967</v>
      </c>
      <c r="AO30" s="157">
        <f t="shared" si="46"/>
        <v>2.5500559099287456</v>
      </c>
      <c r="AP30" s="157">
        <f t="shared" si="47"/>
        <v>2.5589202711163801</v>
      </c>
      <c r="AQ30" s="157">
        <f t="shared" si="48"/>
        <v>2.135369876877645</v>
      </c>
      <c r="AR30" s="157">
        <f t="shared" si="49"/>
        <v>2.795967218099392</v>
      </c>
      <c r="AS30" s="157">
        <f t="shared" si="50"/>
        <v>2.5867100565456687</v>
      </c>
      <c r="AT30" s="157">
        <f t="shared" si="50"/>
        <v>2.702163825618805</v>
      </c>
      <c r="AU30" s="157">
        <f t="shared" ref="AU30:AU38" si="54">(AE30/N30)*10</f>
        <v>2.8569002285591716</v>
      </c>
      <c r="AV30" s="157">
        <f t="shared" ref="AV30" si="55">(AF30/O30)*10</f>
        <v>2.894375823585285</v>
      </c>
      <c r="AW30" s="52">
        <f t="shared" ref="AW30" si="56">IF(AV30="","",(AV30-AU30)/AU30)</f>
        <v>1.3117572203427484E-2</v>
      </c>
      <c r="AZ30" s="105"/>
    </row>
    <row r="31" spans="1:52" ht="20.100000000000001" customHeight="1" x14ac:dyDescent="0.25">
      <c r="A31" s="121" t="s">
        <v>75</v>
      </c>
      <c r="B31" s="117">
        <v>163017.80000000002</v>
      </c>
      <c r="C31" s="154">
        <v>124161.32999999994</v>
      </c>
      <c r="D31" s="154">
        <v>181017.38999999993</v>
      </c>
      <c r="E31" s="154">
        <v>128321.88000000003</v>
      </c>
      <c r="F31" s="154">
        <v>109180.21999999993</v>
      </c>
      <c r="G31" s="154">
        <v>128703.72000000002</v>
      </c>
      <c r="H31" s="154">
        <v>167047.14999999997</v>
      </c>
      <c r="I31" s="154">
        <v>131035.77999999998</v>
      </c>
      <c r="J31" s="154">
        <v>136350.32999999999</v>
      </c>
      <c r="K31" s="154">
        <v>131403.34</v>
      </c>
      <c r="L31" s="154">
        <v>117972.88000000002</v>
      </c>
      <c r="M31" s="154">
        <v>154297.81000000003</v>
      </c>
      <c r="N31" s="154">
        <v>140955.29999999987</v>
      </c>
      <c r="O31" s="119">
        <v>131175.72</v>
      </c>
      <c r="P31" s="52">
        <f t="shared" si="52"/>
        <v>-6.9380718568226099E-2</v>
      </c>
      <c r="R31" s="109" t="s">
        <v>75</v>
      </c>
      <c r="S31" s="19">
        <v>34176.324999999983</v>
      </c>
      <c r="T31" s="154">
        <v>30181.553999999996</v>
      </c>
      <c r="U31" s="154">
        <v>34669.633000000002</v>
      </c>
      <c r="V31" s="154">
        <v>29423.860999999994</v>
      </c>
      <c r="W31" s="154">
        <v>29544.088000000018</v>
      </c>
      <c r="X31" s="154">
        <v>34831.201999999983</v>
      </c>
      <c r="Y31" s="154">
        <v>34959.243999999999</v>
      </c>
      <c r="Z31" s="154">
        <v>36752.83499999997</v>
      </c>
      <c r="AA31" s="154">
        <v>36699.917000000001</v>
      </c>
      <c r="AB31" s="154">
        <v>35665.698999999964</v>
      </c>
      <c r="AC31" s="154">
        <v>30966.271999999997</v>
      </c>
      <c r="AD31" s="154">
        <v>41575.407999999974</v>
      </c>
      <c r="AE31" s="154">
        <v>38743.379000000023</v>
      </c>
      <c r="AF31" s="119">
        <v>38298.825999999957</v>
      </c>
      <c r="AG31" s="52">
        <f t="shared" si="53"/>
        <v>-1.1474296033912404E-2</v>
      </c>
      <c r="AI31" s="198">
        <f t="shared" si="40"/>
        <v>2.0964781146598703</v>
      </c>
      <c r="AJ31" s="157">
        <f t="shared" si="41"/>
        <v>2.4308336581123937</v>
      </c>
      <c r="AK31" s="157">
        <f t="shared" si="42"/>
        <v>1.9152653234034593</v>
      </c>
      <c r="AL31" s="157">
        <f t="shared" si="43"/>
        <v>2.2929730300085991</v>
      </c>
      <c r="AM31" s="157">
        <f t="shared" si="44"/>
        <v>2.7059927155303445</v>
      </c>
      <c r="AN31" s="157">
        <f t="shared" si="45"/>
        <v>2.7063088774745574</v>
      </c>
      <c r="AO31" s="157">
        <f t="shared" si="46"/>
        <v>2.0927770392969895</v>
      </c>
      <c r="AP31" s="157">
        <f t="shared" si="47"/>
        <v>2.8047938509619263</v>
      </c>
      <c r="AQ31" s="157">
        <f t="shared" si="48"/>
        <v>2.691589892008329</v>
      </c>
      <c r="AR31" s="157">
        <f t="shared" si="49"/>
        <v>2.7142155595131729</v>
      </c>
      <c r="AS31" s="157">
        <f t="shared" si="50"/>
        <v>2.6248636127218381</v>
      </c>
      <c r="AT31" s="157">
        <f t="shared" si="50"/>
        <v>2.6944911272557897</v>
      </c>
      <c r="AU31" s="157">
        <f t="shared" si="54"/>
        <v>2.7486287496816408</v>
      </c>
      <c r="AV31" s="157">
        <f t="shared" ref="AV31" si="57">(AF31/O31)*10</f>
        <v>2.9196581501515646</v>
      </c>
      <c r="AW31" s="52">
        <f t="shared" ref="AW31" si="58">IF(AV31="","",(AV31-AU31)/AU31)</f>
        <v>6.2223536186810674E-2</v>
      </c>
      <c r="AZ31" s="105"/>
    </row>
    <row r="32" spans="1:52" ht="20.100000000000001" customHeight="1" x14ac:dyDescent="0.25">
      <c r="A32" s="121" t="s">
        <v>76</v>
      </c>
      <c r="B32" s="117">
        <v>129054.22999999992</v>
      </c>
      <c r="C32" s="154">
        <v>143928.69999999998</v>
      </c>
      <c r="D32" s="154">
        <v>130551.29999999993</v>
      </c>
      <c r="E32" s="154">
        <v>168057.08999999997</v>
      </c>
      <c r="F32" s="154">
        <v>116200.55999999991</v>
      </c>
      <c r="G32" s="154">
        <v>126285.80000000003</v>
      </c>
      <c r="H32" s="154">
        <v>162799.5</v>
      </c>
      <c r="I32" s="154">
        <v>135156.71</v>
      </c>
      <c r="J32" s="154">
        <v>164204.01</v>
      </c>
      <c r="K32" s="154">
        <v>132405.87000000008</v>
      </c>
      <c r="L32" s="154">
        <v>104241.91999999998</v>
      </c>
      <c r="M32" s="154">
        <v>136765.19999999995</v>
      </c>
      <c r="N32" s="154">
        <v>133318.4399999998</v>
      </c>
      <c r="O32" s="119"/>
      <c r="P32" s="52" t="str">
        <f t="shared" si="52"/>
        <v/>
      </c>
      <c r="R32" s="109" t="s">
        <v>76</v>
      </c>
      <c r="S32" s="19">
        <v>29571.834999999992</v>
      </c>
      <c r="T32" s="154">
        <v>27556.182000000004</v>
      </c>
      <c r="U32" s="154">
        <v>27462.67</v>
      </c>
      <c r="V32" s="154">
        <v>33693.252999999975</v>
      </c>
      <c r="W32" s="154">
        <v>31434.276000000013</v>
      </c>
      <c r="X32" s="154">
        <v>35272.59899999998</v>
      </c>
      <c r="Y32" s="154">
        <v>32738.878999999994</v>
      </c>
      <c r="Z32" s="154">
        <v>32002.925999999999</v>
      </c>
      <c r="AA32" s="154">
        <v>37177.171999999999</v>
      </c>
      <c r="AB32" s="154">
        <v>34138.758999999991</v>
      </c>
      <c r="AC32" s="154">
        <v>27197.232999999986</v>
      </c>
      <c r="AD32" s="154">
        <v>36264.787000000062</v>
      </c>
      <c r="AE32" s="154">
        <v>35029.300000000032</v>
      </c>
      <c r="AF32" s="119"/>
      <c r="AG32" s="52">
        <f t="shared" si="53"/>
        <v>-1</v>
      </c>
      <c r="AI32" s="198">
        <f t="shared" si="40"/>
        <v>2.2914270225780289</v>
      </c>
      <c r="AJ32" s="157">
        <f t="shared" si="41"/>
        <v>1.9145717289185553</v>
      </c>
      <c r="AK32" s="157">
        <f t="shared" si="42"/>
        <v>2.1035922277296368</v>
      </c>
      <c r="AL32" s="157">
        <f t="shared" si="43"/>
        <v>2.004869476200021</v>
      </c>
      <c r="AM32" s="157">
        <f t="shared" si="44"/>
        <v>2.7051742263548508</v>
      </c>
      <c r="AN32" s="157">
        <f t="shared" si="45"/>
        <v>2.7930772105810764</v>
      </c>
      <c r="AO32" s="157">
        <f t="shared" si="46"/>
        <v>2.0109938298336294</v>
      </c>
      <c r="AP32" s="157">
        <f t="shared" si="47"/>
        <v>2.3678384891138591</v>
      </c>
      <c r="AQ32" s="157">
        <f t="shared" si="48"/>
        <v>2.2640842936783332</v>
      </c>
      <c r="AR32" s="157">
        <f t="shared" si="49"/>
        <v>2.578341806144997</v>
      </c>
      <c r="AS32" s="157">
        <f t="shared" si="50"/>
        <v>2.6090495071464521</v>
      </c>
      <c r="AT32" s="157">
        <f t="shared" si="50"/>
        <v>2.6516092544009791</v>
      </c>
      <c r="AU32" s="157">
        <f t="shared" si="54"/>
        <v>2.6274909907436723</v>
      </c>
      <c r="AV32" s="157"/>
      <c r="AW32" s="52" t="str">
        <f t="shared" ref="AW32" si="59">IF(AV32="","",(AV32-AU32)/AU32)</f>
        <v/>
      </c>
      <c r="AZ32" s="105"/>
    </row>
    <row r="33" spans="1:52" ht="20.100000000000001" customHeight="1" x14ac:dyDescent="0.25">
      <c r="A33" s="121" t="s">
        <v>77</v>
      </c>
      <c r="B33" s="117">
        <v>118132.11000000003</v>
      </c>
      <c r="C33" s="154">
        <v>147173.66999999995</v>
      </c>
      <c r="D33" s="154">
        <v>167545.44000000024</v>
      </c>
      <c r="E33" s="154">
        <v>131905.74000000005</v>
      </c>
      <c r="F33" s="154">
        <v>115807.50000000003</v>
      </c>
      <c r="G33" s="154">
        <v>114798.86000000002</v>
      </c>
      <c r="H33" s="154">
        <v>138304.09999999992</v>
      </c>
      <c r="I33" s="154">
        <v>134536.19999999998</v>
      </c>
      <c r="J33" s="154">
        <v>144042.04</v>
      </c>
      <c r="K33" s="154">
        <v>143487.67999999993</v>
      </c>
      <c r="L33" s="154">
        <v>113189.59999999996</v>
      </c>
      <c r="M33" s="154">
        <v>129682.74999999996</v>
      </c>
      <c r="N33" s="154">
        <v>130927.88999999997</v>
      </c>
      <c r="O33" s="119"/>
      <c r="P33" s="52" t="str">
        <f t="shared" si="52"/>
        <v/>
      </c>
      <c r="R33" s="109" t="s">
        <v>77</v>
      </c>
      <c r="S33" s="19">
        <v>29004.790999999972</v>
      </c>
      <c r="T33" s="154">
        <v>32396.498</v>
      </c>
      <c r="U33" s="154">
        <v>31705.719999999998</v>
      </c>
      <c r="V33" s="154">
        <v>31122.389999999996</v>
      </c>
      <c r="W33" s="154">
        <v>31058.100000000006</v>
      </c>
      <c r="X33" s="154">
        <v>31539.86900000001</v>
      </c>
      <c r="Y33" s="154">
        <v>33068.363999999994</v>
      </c>
      <c r="Z33" s="154">
        <v>35573.933999999957</v>
      </c>
      <c r="AA33" s="154">
        <v>34606.108999999997</v>
      </c>
      <c r="AB33" s="154">
        <v>36493.042000000009</v>
      </c>
      <c r="AC33" s="154">
        <v>28939.759999999998</v>
      </c>
      <c r="AD33" s="154">
        <v>35107.968000000023</v>
      </c>
      <c r="AE33" s="154">
        <v>34679.387000000024</v>
      </c>
      <c r="AF33" s="119"/>
      <c r="AG33" s="52">
        <f t="shared" si="53"/>
        <v>-1</v>
      </c>
      <c r="AI33" s="198">
        <f t="shared" si="40"/>
        <v>2.4552842575993914</v>
      </c>
      <c r="AJ33" s="157">
        <f t="shared" si="41"/>
        <v>2.2012427902355096</v>
      </c>
      <c r="AK33" s="157">
        <f t="shared" si="42"/>
        <v>1.8923654382954234</v>
      </c>
      <c r="AL33" s="157">
        <f t="shared" si="43"/>
        <v>2.3594416740317734</v>
      </c>
      <c r="AM33" s="157">
        <f t="shared" si="44"/>
        <v>2.6818729356906932</v>
      </c>
      <c r="AN33" s="157">
        <f t="shared" si="45"/>
        <v>2.7474026310017368</v>
      </c>
      <c r="AO33" s="157">
        <f t="shared" si="46"/>
        <v>2.3909894211379137</v>
      </c>
      <c r="AP33" s="157">
        <f t="shared" si="47"/>
        <v>2.6441904855347453</v>
      </c>
      <c r="AQ33" s="157">
        <f t="shared" si="48"/>
        <v>2.4025006171809284</v>
      </c>
      <c r="AR33" s="157">
        <f t="shared" si="49"/>
        <v>2.5432874794546838</v>
      </c>
      <c r="AS33" s="157">
        <f t="shared" si="50"/>
        <v>2.5567507968930014</v>
      </c>
      <c r="AT33" s="157">
        <f t="shared" si="50"/>
        <v>2.7072195800906469</v>
      </c>
      <c r="AU33" s="157">
        <f t="shared" si="54"/>
        <v>2.648739470253437</v>
      </c>
      <c r="AV33" s="157"/>
      <c r="AW33" s="52" t="str">
        <f t="shared" ref="AW33" si="60">IF(AV33="","",(AV33-AU33)/AU33)</f>
        <v/>
      </c>
      <c r="AZ33" s="105"/>
    </row>
    <row r="34" spans="1:52" ht="20.100000000000001" customHeight="1" x14ac:dyDescent="0.25">
      <c r="A34" s="121" t="s">
        <v>78</v>
      </c>
      <c r="B34" s="117">
        <v>135211.27999999997</v>
      </c>
      <c r="C34" s="154">
        <v>175317.34000000005</v>
      </c>
      <c r="D34" s="154">
        <v>118154.39000000004</v>
      </c>
      <c r="E34" s="154">
        <v>152399.24000000002</v>
      </c>
      <c r="F34" s="154">
        <v>114737.72999999998</v>
      </c>
      <c r="G34" s="154">
        <v>115427.66999999995</v>
      </c>
      <c r="H34" s="154">
        <v>126613.06000000001</v>
      </c>
      <c r="I34" s="154">
        <v>156897.32000000004</v>
      </c>
      <c r="J34" s="154">
        <v>146611.98000000001</v>
      </c>
      <c r="K34" s="154">
        <v>114891.16999999987</v>
      </c>
      <c r="L34" s="154">
        <v>131146.98999999996</v>
      </c>
      <c r="M34" s="154">
        <v>136351.87999999995</v>
      </c>
      <c r="N34" s="154">
        <v>121947.13</v>
      </c>
      <c r="O34" s="119"/>
      <c r="P34" s="52" t="str">
        <f t="shared" si="52"/>
        <v/>
      </c>
      <c r="R34" s="109" t="s">
        <v>78</v>
      </c>
      <c r="S34" s="19">
        <v>28421.635000000002</v>
      </c>
      <c r="T34" s="154">
        <v>31101.468000000008</v>
      </c>
      <c r="U34" s="154">
        <v>27821.58</v>
      </c>
      <c r="V34" s="154">
        <v>30041.770000000019</v>
      </c>
      <c r="W34" s="154">
        <v>29496.788000000015</v>
      </c>
      <c r="X34" s="154">
        <v>31068.588000000022</v>
      </c>
      <c r="Y34" s="154">
        <v>31963.873999999989</v>
      </c>
      <c r="Z34" s="154">
        <v>36419.877999999997</v>
      </c>
      <c r="AA34" s="154">
        <v>35474.750999999997</v>
      </c>
      <c r="AB34" s="154">
        <v>29960.277999999991</v>
      </c>
      <c r="AC34" s="154">
        <v>34243.893000000018</v>
      </c>
      <c r="AD34" s="154">
        <v>37052.935999999958</v>
      </c>
      <c r="AE34" s="154">
        <v>32135.183000000034</v>
      </c>
      <c r="AF34" s="119"/>
      <c r="AG34" s="52">
        <f t="shared" si="53"/>
        <v>-1</v>
      </c>
      <c r="AI34" s="198">
        <f t="shared" si="40"/>
        <v>2.1020165625234823</v>
      </c>
      <c r="AJ34" s="157">
        <f t="shared" si="41"/>
        <v>1.7740098041642658</v>
      </c>
      <c r="AK34" s="157">
        <f t="shared" si="42"/>
        <v>2.354680177351006</v>
      </c>
      <c r="AL34" s="157">
        <f t="shared" si="43"/>
        <v>1.9712545810595916</v>
      </c>
      <c r="AM34" s="157">
        <f t="shared" si="44"/>
        <v>2.5708010782503732</v>
      </c>
      <c r="AN34" s="157">
        <f t="shared" si="45"/>
        <v>2.691606613908089</v>
      </c>
      <c r="AO34" s="157">
        <f t="shared" si="46"/>
        <v>2.5245321454200687</v>
      </c>
      <c r="AP34" s="157">
        <f t="shared" si="47"/>
        <v>2.3212555829506831</v>
      </c>
      <c r="AQ34" s="157">
        <f t="shared" si="48"/>
        <v>2.4196352167128494</v>
      </c>
      <c r="AR34" s="157">
        <f t="shared" si="49"/>
        <v>2.6077093653063175</v>
      </c>
      <c r="AS34" s="157">
        <f t="shared" si="50"/>
        <v>2.6111078111666934</v>
      </c>
      <c r="AT34" s="157">
        <f t="shared" si="50"/>
        <v>2.7174495870537294</v>
      </c>
      <c r="AU34" s="157">
        <f t="shared" si="54"/>
        <v>2.6351733739039229</v>
      </c>
      <c r="AV34" s="157"/>
      <c r="AW34" s="52" t="str">
        <f t="shared" ref="AW34" si="61">IF(AV34="","",(AV34-AU34)/AU34)</f>
        <v/>
      </c>
      <c r="AZ34" s="105"/>
    </row>
    <row r="35" spans="1:52" ht="20.100000000000001" customHeight="1" x14ac:dyDescent="0.25">
      <c r="A35" s="121" t="s">
        <v>79</v>
      </c>
      <c r="B35" s="117">
        <v>127394.07999999993</v>
      </c>
      <c r="C35" s="154">
        <v>153173.20000000004</v>
      </c>
      <c r="D35" s="154">
        <v>157184.51</v>
      </c>
      <c r="E35" s="154">
        <v>153334.56</v>
      </c>
      <c r="F35" s="154">
        <v>127866.06000000003</v>
      </c>
      <c r="G35" s="154">
        <v>125620.06999999993</v>
      </c>
      <c r="H35" s="154">
        <v>136980</v>
      </c>
      <c r="I35" s="154">
        <v>143925.01</v>
      </c>
      <c r="J35" s="154">
        <v>137723</v>
      </c>
      <c r="K35" s="154">
        <v>141500.09</v>
      </c>
      <c r="L35" s="154">
        <v>149245.17000000007</v>
      </c>
      <c r="M35" s="154">
        <v>119980.09000000004</v>
      </c>
      <c r="N35" s="154">
        <v>131182.37000000005</v>
      </c>
      <c r="O35" s="119"/>
      <c r="P35" s="52" t="str">
        <f t="shared" si="52"/>
        <v/>
      </c>
      <c r="R35" s="109" t="s">
        <v>79</v>
      </c>
      <c r="S35" s="19">
        <v>32779.412000000004</v>
      </c>
      <c r="T35" s="154">
        <v>32399.374999999993</v>
      </c>
      <c r="U35" s="154">
        <v>32672.658999999996</v>
      </c>
      <c r="V35" s="154">
        <v>33859.816999999988</v>
      </c>
      <c r="W35" s="154">
        <v>36267.96699999999</v>
      </c>
      <c r="X35" s="154">
        <v>36630.704999999973</v>
      </c>
      <c r="Y35" s="154">
        <v>36275.366999999962</v>
      </c>
      <c r="Z35" s="154">
        <v>35138.28200000005</v>
      </c>
      <c r="AA35" s="154">
        <v>35499.514000000003</v>
      </c>
      <c r="AB35" s="154">
        <v>41925.194999999985</v>
      </c>
      <c r="AC35" s="154">
        <v>39852.698999999964</v>
      </c>
      <c r="AD35" s="154">
        <v>35007.287999999979</v>
      </c>
      <c r="AE35" s="154">
        <v>33897.717999999993</v>
      </c>
      <c r="AF35" s="119"/>
      <c r="AG35" s="52">
        <f t="shared" si="53"/>
        <v>-1</v>
      </c>
      <c r="AI35" s="198">
        <f t="shared" si="40"/>
        <v>2.5730718413288924</v>
      </c>
      <c r="AJ35" s="157">
        <f t="shared" si="41"/>
        <v>2.1152117341675951</v>
      </c>
      <c r="AK35" s="157">
        <f t="shared" si="42"/>
        <v>2.0786182429808124</v>
      </c>
      <c r="AL35" s="157">
        <f t="shared" si="43"/>
        <v>2.2082312689324564</v>
      </c>
      <c r="AM35" s="157">
        <f t="shared" si="44"/>
        <v>2.8364029516511247</v>
      </c>
      <c r="AN35" s="157">
        <f t="shared" si="45"/>
        <v>2.9159914494554884</v>
      </c>
      <c r="AO35" s="157">
        <f t="shared" si="46"/>
        <v>2.6482236092860245</v>
      </c>
      <c r="AP35" s="157">
        <f t="shared" si="47"/>
        <v>2.4414298807413699</v>
      </c>
      <c r="AQ35" s="157">
        <f t="shared" si="48"/>
        <v>2.5776024338708856</v>
      </c>
      <c r="AR35" s="157">
        <f t="shared" si="49"/>
        <v>2.962909422884465</v>
      </c>
      <c r="AS35" s="157">
        <f t="shared" si="50"/>
        <v>2.6702840031607016</v>
      </c>
      <c r="AT35" s="157">
        <f t="shared" si="50"/>
        <v>2.9177581046988688</v>
      </c>
      <c r="AU35" s="157">
        <f t="shared" si="54"/>
        <v>2.5840147574708383</v>
      </c>
      <c r="AV35" s="157"/>
      <c r="AW35" s="52" t="str">
        <f t="shared" ref="AW35" si="62">IF(AV35="","",(AV35-AU35)/AU35)</f>
        <v/>
      </c>
      <c r="AZ35" s="105"/>
    </row>
    <row r="36" spans="1:52" ht="20.100000000000001" customHeight="1" x14ac:dyDescent="0.25">
      <c r="A36" s="121" t="s">
        <v>80</v>
      </c>
      <c r="B36" s="117">
        <v>84144.9</v>
      </c>
      <c r="C36" s="154">
        <v>93566.699999999968</v>
      </c>
      <c r="D36" s="154">
        <v>109659.02</v>
      </c>
      <c r="E36" s="154">
        <v>85683.409999999989</v>
      </c>
      <c r="F36" s="154">
        <v>75119.589999999982</v>
      </c>
      <c r="G36" s="154">
        <v>77720.049999999974</v>
      </c>
      <c r="H36" s="154">
        <v>113987.73000000001</v>
      </c>
      <c r="I36" s="154">
        <v>109779.21999999999</v>
      </c>
      <c r="J36" s="154">
        <v>115223.08</v>
      </c>
      <c r="K36" s="154">
        <v>101102.37999999996</v>
      </c>
      <c r="L36" s="154">
        <v>89495.020000000019</v>
      </c>
      <c r="M36" s="154">
        <v>89788.39</v>
      </c>
      <c r="N36" s="154">
        <v>109777.58999999998</v>
      </c>
      <c r="O36" s="119"/>
      <c r="P36" s="52" t="str">
        <f t="shared" si="52"/>
        <v/>
      </c>
      <c r="R36" s="109" t="s">
        <v>80</v>
      </c>
      <c r="S36" s="19">
        <v>21851.23599999999</v>
      </c>
      <c r="T36" s="154">
        <v>23756.94100000001</v>
      </c>
      <c r="U36" s="154">
        <v>26722.863000000001</v>
      </c>
      <c r="V36" s="154">
        <v>25745.833000000013</v>
      </c>
      <c r="W36" s="154">
        <v>21196.857</v>
      </c>
      <c r="X36" s="154">
        <v>23742.381999999994</v>
      </c>
      <c r="Y36" s="154">
        <v>27458.442999999999</v>
      </c>
      <c r="Z36" s="154">
        <v>27213.074000000004</v>
      </c>
      <c r="AA36" s="154">
        <v>30488.754000000001</v>
      </c>
      <c r="AB36" s="154">
        <v>28270.806999999997</v>
      </c>
      <c r="AC36" s="154">
        <v>25817.175000000007</v>
      </c>
      <c r="AD36" s="154">
        <v>25658.437000000005</v>
      </c>
      <c r="AE36" s="154">
        <v>29136.84399999999</v>
      </c>
      <c r="AF36" s="119"/>
      <c r="AG36" s="52">
        <f t="shared" si="53"/>
        <v>-1</v>
      </c>
      <c r="AI36" s="198">
        <f t="shared" si="40"/>
        <v>2.596858038930463</v>
      </c>
      <c r="AJ36" s="157">
        <f t="shared" si="41"/>
        <v>2.5390380338304137</v>
      </c>
      <c r="AK36" s="157">
        <f t="shared" si="42"/>
        <v>2.4369051446930676</v>
      </c>
      <c r="AL36" s="157">
        <f t="shared" si="43"/>
        <v>3.0047628823362675</v>
      </c>
      <c r="AM36" s="157">
        <f t="shared" si="44"/>
        <v>2.8217482283915563</v>
      </c>
      <c r="AN36" s="157">
        <f t="shared" si="45"/>
        <v>3.0548593316653818</v>
      </c>
      <c r="AO36" s="157">
        <f t="shared" si="46"/>
        <v>2.4088946240090925</v>
      </c>
      <c r="AP36" s="157">
        <f t="shared" si="47"/>
        <v>2.4788911781300693</v>
      </c>
      <c r="AQ36" s="157">
        <f t="shared" si="48"/>
        <v>2.6460630977752024</v>
      </c>
      <c r="AR36" s="157">
        <f t="shared" si="49"/>
        <v>2.7962553403787336</v>
      </c>
      <c r="AS36" s="157">
        <f t="shared" si="50"/>
        <v>2.8847610738564002</v>
      </c>
      <c r="AT36" s="157">
        <f t="shared" si="50"/>
        <v>2.8576564297455391</v>
      </c>
      <c r="AU36" s="157">
        <f t="shared" si="54"/>
        <v>2.6541704914454756</v>
      </c>
      <c r="AV36" s="157"/>
      <c r="AW36" s="52" t="str">
        <f t="shared" ref="AW36" si="63">IF(AV36="","",(AV36-AU36)/AU36)</f>
        <v/>
      </c>
      <c r="AZ36" s="105"/>
    </row>
    <row r="37" spans="1:52" ht="20.100000000000001" customHeight="1" x14ac:dyDescent="0.25">
      <c r="A37" s="121" t="s">
        <v>81</v>
      </c>
      <c r="B37" s="117">
        <v>138558.80000000005</v>
      </c>
      <c r="C37" s="154">
        <v>155834.77000000008</v>
      </c>
      <c r="D37" s="154">
        <v>166910.12999999986</v>
      </c>
      <c r="E37" s="154">
        <v>141021.50999999992</v>
      </c>
      <c r="F37" s="154">
        <v>123949.06000000001</v>
      </c>
      <c r="G37" s="154">
        <v>108934.93999999996</v>
      </c>
      <c r="H37" s="154">
        <v>146959.93000000008</v>
      </c>
      <c r="I37" s="154">
        <v>147602.30999999997</v>
      </c>
      <c r="J37" s="154">
        <v>117229.17</v>
      </c>
      <c r="K37" s="154">
        <v>135705.82999999984</v>
      </c>
      <c r="L37" s="154">
        <v>125178.3499999999</v>
      </c>
      <c r="M37" s="154">
        <v>127375.36999999985</v>
      </c>
      <c r="N37" s="154">
        <v>120071.46000000012</v>
      </c>
      <c r="O37" s="119"/>
      <c r="P37" s="52" t="str">
        <f t="shared" si="52"/>
        <v/>
      </c>
      <c r="R37" s="109" t="s">
        <v>81</v>
      </c>
      <c r="S37" s="19">
        <v>36869.314999999995</v>
      </c>
      <c r="T37" s="154">
        <v>38144.778000000013</v>
      </c>
      <c r="U37" s="154">
        <v>35747.971000000005</v>
      </c>
      <c r="V37" s="154">
        <v>35405.063999999991</v>
      </c>
      <c r="W37" s="154">
        <v>39468.506000000016</v>
      </c>
      <c r="X37" s="154">
        <v>36656.012999999941</v>
      </c>
      <c r="Y37" s="154">
        <v>39730.441999999974</v>
      </c>
      <c r="Z37" s="154">
        <v>38905.268000000018</v>
      </c>
      <c r="AA37" s="154">
        <v>37110.972999999998</v>
      </c>
      <c r="AB37" s="154">
        <v>44437.182000000023</v>
      </c>
      <c r="AC37" s="154">
        <v>35516.305999999968</v>
      </c>
      <c r="AD37" s="154">
        <v>38379.319000000003</v>
      </c>
      <c r="AE37" s="154">
        <v>36616.153000000006</v>
      </c>
      <c r="AF37" s="119"/>
      <c r="AG37" s="52">
        <f t="shared" si="53"/>
        <v>-1</v>
      </c>
      <c r="AI37" s="198">
        <f t="shared" si="40"/>
        <v>2.6609147163514684</v>
      </c>
      <c r="AJ37" s="157">
        <f t="shared" si="41"/>
        <v>2.4477706740286518</v>
      </c>
      <c r="AK37" s="157">
        <f t="shared" si="42"/>
        <v>2.1417496349682335</v>
      </c>
      <c r="AL37" s="157">
        <f t="shared" si="43"/>
        <v>2.5106144445623939</v>
      </c>
      <c r="AM37" s="157">
        <f t="shared" si="44"/>
        <v>3.1842521435822113</v>
      </c>
      <c r="AN37" s="157">
        <f t="shared" si="45"/>
        <v>3.3649454435831103</v>
      </c>
      <c r="AO37" s="157">
        <f t="shared" si="46"/>
        <v>2.7034880868546924</v>
      </c>
      <c r="AP37" s="157">
        <f t="shared" si="47"/>
        <v>2.6358170139749189</v>
      </c>
      <c r="AQ37" s="157">
        <f t="shared" si="48"/>
        <v>3.1656773651131371</v>
      </c>
      <c r="AR37" s="157">
        <f t="shared" si="49"/>
        <v>3.2745226936823624</v>
      </c>
      <c r="AS37" s="157">
        <f t="shared" si="50"/>
        <v>2.8372562827357921</v>
      </c>
      <c r="AT37" s="157">
        <f t="shared" si="50"/>
        <v>3.0130879305787333</v>
      </c>
      <c r="AU37" s="157">
        <f t="shared" si="54"/>
        <v>3.0495300881658278</v>
      </c>
      <c r="AV37" s="157"/>
      <c r="AW37" s="52" t="str">
        <f t="shared" ref="AW37" si="64">IF(AV37="","",(AV37-AU37)/AU37)</f>
        <v/>
      </c>
      <c r="AZ37" s="105"/>
    </row>
    <row r="38" spans="1:52" ht="20.100000000000001" customHeight="1" x14ac:dyDescent="0.25">
      <c r="A38" s="121" t="s">
        <v>82</v>
      </c>
      <c r="B38" s="117">
        <v>122092.12999999996</v>
      </c>
      <c r="C38" s="154">
        <v>129989.20999999999</v>
      </c>
      <c r="D38" s="154">
        <v>213923.46999999977</v>
      </c>
      <c r="E38" s="154">
        <v>143278.98999999987</v>
      </c>
      <c r="F38" s="154">
        <v>142422.69000000009</v>
      </c>
      <c r="G38" s="154">
        <v>143940.27999999988</v>
      </c>
      <c r="H38" s="154">
        <v>138455.72000000012</v>
      </c>
      <c r="I38" s="154">
        <v>171460.04999999996</v>
      </c>
      <c r="J38" s="154">
        <v>167779.67</v>
      </c>
      <c r="K38" s="154">
        <v>161547.5199999999</v>
      </c>
      <c r="L38" s="154">
        <v>125255.67999999998</v>
      </c>
      <c r="M38" s="154">
        <v>127232.09000000001</v>
      </c>
      <c r="N38" s="154">
        <v>129929.39999999998</v>
      </c>
      <c r="O38" s="119"/>
      <c r="P38" s="52" t="str">
        <f t="shared" si="52"/>
        <v/>
      </c>
      <c r="R38" s="109" t="s">
        <v>82</v>
      </c>
      <c r="S38" s="19">
        <v>39727.941999999974</v>
      </c>
      <c r="T38" s="154">
        <v>40734.826999999983</v>
      </c>
      <c r="U38" s="154">
        <v>48266.111999999994</v>
      </c>
      <c r="V38" s="154">
        <v>48573.176999999916</v>
      </c>
      <c r="W38" s="154">
        <v>47199.009999999987</v>
      </c>
      <c r="X38" s="154">
        <v>49361.275999999947</v>
      </c>
      <c r="Y38" s="154">
        <v>45412.628000000033</v>
      </c>
      <c r="Z38" s="154">
        <v>51801.627999999968</v>
      </c>
      <c r="AA38" s="154">
        <v>54582.834000000003</v>
      </c>
      <c r="AB38" s="154">
        <v>54939.106999999975</v>
      </c>
      <c r="AC38" s="154">
        <v>39610.614999999998</v>
      </c>
      <c r="AD38" s="154">
        <v>40227.44400000004</v>
      </c>
      <c r="AE38" s="154">
        <v>40933.465000000011</v>
      </c>
      <c r="AF38" s="119"/>
      <c r="AG38" s="52">
        <f t="shared" si="53"/>
        <v>-1</v>
      </c>
      <c r="AI38" s="198">
        <f t="shared" si="40"/>
        <v>3.2539314368583776</v>
      </c>
      <c r="AJ38" s="157">
        <f t="shared" si="41"/>
        <v>3.1337083285605001</v>
      </c>
      <c r="AK38" s="157">
        <f t="shared" si="42"/>
        <v>2.2562326611474677</v>
      </c>
      <c r="AL38" s="157">
        <f t="shared" si="43"/>
        <v>3.3901116276712977</v>
      </c>
      <c r="AM38" s="157">
        <f t="shared" si="44"/>
        <v>3.3140091652530894</v>
      </c>
      <c r="AN38" s="157">
        <f t="shared" si="45"/>
        <v>3.4292885910740196</v>
      </c>
      <c r="AO38" s="157">
        <f t="shared" si="46"/>
        <v>3.2799387414257781</v>
      </c>
      <c r="AP38" s="157">
        <f t="shared" si="47"/>
        <v>3.0212068642228891</v>
      </c>
      <c r="AQ38" s="157">
        <f t="shared" si="48"/>
        <v>3.2532448061198354</v>
      </c>
      <c r="AR38" s="157">
        <f t="shared" si="49"/>
        <v>3.4008016340950329</v>
      </c>
      <c r="AS38" s="157">
        <f t="shared" si="50"/>
        <v>3.1623807399392989</v>
      </c>
      <c r="AT38" s="157">
        <f t="shared" si="50"/>
        <v>3.1617372629813776</v>
      </c>
      <c r="AU38" s="157">
        <f t="shared" si="54"/>
        <v>3.1504390076456916</v>
      </c>
      <c r="AV38" s="157"/>
      <c r="AW38" s="52" t="str">
        <f t="shared" ref="AW38" si="65">IF(AV38="","",(AV38-AU38)/AU38)</f>
        <v/>
      </c>
      <c r="AZ38" s="105"/>
    </row>
    <row r="39" spans="1:52" ht="20.100000000000001" customHeight="1" x14ac:dyDescent="0.25">
      <c r="A39" s="121" t="s">
        <v>83</v>
      </c>
      <c r="B39" s="117">
        <v>155283.11000000002</v>
      </c>
      <c r="C39" s="154">
        <v>190846.28999999995</v>
      </c>
      <c r="D39" s="154">
        <v>164476.10999999999</v>
      </c>
      <c r="E39" s="154">
        <v>155784.03000000006</v>
      </c>
      <c r="F39" s="154">
        <v>141171.96999999974</v>
      </c>
      <c r="G39" s="154">
        <v>154005.31000000008</v>
      </c>
      <c r="H39" s="154">
        <v>193124.43999999997</v>
      </c>
      <c r="I39" s="154">
        <v>201827.3900000001</v>
      </c>
      <c r="J39" s="154">
        <v>161829.70000000001</v>
      </c>
      <c r="K39" s="154">
        <v>150815.30999999974</v>
      </c>
      <c r="L39" s="154">
        <v>141955.05999999985</v>
      </c>
      <c r="M39" s="154">
        <v>153861.86999999994</v>
      </c>
      <c r="N39" s="154">
        <v>145086.54</v>
      </c>
      <c r="O39" s="119"/>
      <c r="P39" s="52" t="str">
        <f t="shared" si="52"/>
        <v/>
      </c>
      <c r="R39" s="109" t="s">
        <v>83</v>
      </c>
      <c r="S39" s="19">
        <v>50334.872000000032</v>
      </c>
      <c r="T39" s="154">
        <v>48986.57900000002</v>
      </c>
      <c r="U39" s="154">
        <v>51362.042000000016</v>
      </c>
      <c r="V39" s="154">
        <v>51289.855999999963</v>
      </c>
      <c r="W39" s="154">
        <v>48284.936000000031</v>
      </c>
      <c r="X39" s="154">
        <v>53105.856999999989</v>
      </c>
      <c r="Y39" s="154">
        <v>59549.020999999986</v>
      </c>
      <c r="Z39" s="154">
        <v>59908.970000000067</v>
      </c>
      <c r="AA39" s="154">
        <v>53697.078000000001</v>
      </c>
      <c r="AB39" s="154">
        <v>48381.740000000013</v>
      </c>
      <c r="AC39" s="154">
        <v>43825.39899999999</v>
      </c>
      <c r="AD39" s="154">
        <v>46964.612000000016</v>
      </c>
      <c r="AE39" s="154">
        <v>46151.462999999967</v>
      </c>
      <c r="AF39" s="119"/>
      <c r="AG39" s="52">
        <f t="shared" si="53"/>
        <v>-1</v>
      </c>
      <c r="AI39" s="198">
        <f t="shared" ref="AI39:AJ45" si="66">(S39/B39)*10</f>
        <v>3.2414904621629503</v>
      </c>
      <c r="AJ39" s="157">
        <f t="shared" si="66"/>
        <v>2.5668080317411479</v>
      </c>
      <c r="AK39" s="157">
        <f t="shared" ref="AK39:AT41" si="67">IF(U39="","",(U39/D39)*10)</f>
        <v>3.1227660965473962</v>
      </c>
      <c r="AL39" s="157">
        <f t="shared" si="67"/>
        <v>3.2923693141074821</v>
      </c>
      <c r="AM39" s="157">
        <f t="shared" si="67"/>
        <v>3.4202920027254784</v>
      </c>
      <c r="AN39" s="157">
        <f t="shared" si="67"/>
        <v>3.4483133730908344</v>
      </c>
      <c r="AO39" s="157">
        <f t="shared" si="67"/>
        <v>3.0834533940913951</v>
      </c>
      <c r="AP39" s="157">
        <f t="shared" si="67"/>
        <v>2.9683270442133765</v>
      </c>
      <c r="AQ39" s="157">
        <f t="shared" si="67"/>
        <v>3.3181225695901304</v>
      </c>
      <c r="AR39" s="157">
        <f t="shared" si="67"/>
        <v>3.2080125021789963</v>
      </c>
      <c r="AS39" s="157">
        <f t="shared" si="67"/>
        <v>3.0872727608300847</v>
      </c>
      <c r="AT39" s="157">
        <f t="shared" si="67"/>
        <v>3.0523879633076105</v>
      </c>
      <c r="AU39" s="157">
        <f>IF(AE39="","",(AE39/N39)*10)</f>
        <v>3.180961031946862</v>
      </c>
      <c r="AV39" s="157"/>
      <c r="AW39" s="52" t="str">
        <f t="shared" ref="AW39" si="68">IF(AV39="","",(AV39-AU39)/AU39)</f>
        <v/>
      </c>
      <c r="AZ39" s="105"/>
    </row>
    <row r="40" spans="1:52" ht="20.100000000000001" customHeight="1" thickBot="1" x14ac:dyDescent="0.3">
      <c r="A40" s="121" t="s">
        <v>84</v>
      </c>
      <c r="B40" s="117">
        <v>149645.83999999991</v>
      </c>
      <c r="C40" s="154">
        <v>159202.30000000008</v>
      </c>
      <c r="D40" s="154">
        <v>203434.65000000014</v>
      </c>
      <c r="E40" s="154">
        <v>108594.94999999985</v>
      </c>
      <c r="F40" s="154">
        <v>106301.55</v>
      </c>
      <c r="G40" s="154">
        <v>116548.94000000003</v>
      </c>
      <c r="H40" s="154">
        <v>113772.80000000005</v>
      </c>
      <c r="I40" s="154">
        <v>147624.20999999967</v>
      </c>
      <c r="J40" s="154">
        <v>117569.23</v>
      </c>
      <c r="K40" s="154">
        <v>123931.32000000007</v>
      </c>
      <c r="L40" s="154">
        <v>108069.5199999999</v>
      </c>
      <c r="M40" s="154">
        <v>116171.73000000004</v>
      </c>
      <c r="N40" s="154">
        <v>106063.11000000007</v>
      </c>
      <c r="O40" s="119"/>
      <c r="P40" s="52" t="str">
        <f t="shared" si="52"/>
        <v/>
      </c>
      <c r="R40" s="110" t="s">
        <v>84</v>
      </c>
      <c r="S40" s="19">
        <v>35379.044000000002</v>
      </c>
      <c r="T40" s="154">
        <v>37144.067999999992</v>
      </c>
      <c r="U40" s="154">
        <v>37986.12000000001</v>
      </c>
      <c r="V40" s="154">
        <v>33420.183999999987</v>
      </c>
      <c r="W40" s="154">
        <v>33733.983000000022</v>
      </c>
      <c r="X40" s="154">
        <v>36039.897999999965</v>
      </c>
      <c r="Y40" s="154">
        <v>34055.992000000013</v>
      </c>
      <c r="Z40" s="154">
        <v>36034.477999999988</v>
      </c>
      <c r="AA40" s="154">
        <v>35921.741999999998</v>
      </c>
      <c r="AB40" s="154">
        <v>37043.72399999998</v>
      </c>
      <c r="AC40" s="154">
        <v>32897.341999999997</v>
      </c>
      <c r="AD40" s="154">
        <v>33474.04300000002</v>
      </c>
      <c r="AE40" s="154">
        <v>31529.61399999999</v>
      </c>
      <c r="AF40" s="119"/>
      <c r="AG40" s="52">
        <f t="shared" si="53"/>
        <v>-1</v>
      </c>
      <c r="AI40" s="198">
        <f t="shared" si="66"/>
        <v>2.3641849315690981</v>
      </c>
      <c r="AJ40" s="157">
        <f t="shared" si="66"/>
        <v>2.3331363931299971</v>
      </c>
      <c r="AK40" s="157">
        <f t="shared" si="67"/>
        <v>1.8672394304510065</v>
      </c>
      <c r="AL40" s="157">
        <f t="shared" si="67"/>
        <v>3.0775081161693092</v>
      </c>
      <c r="AM40" s="157">
        <f t="shared" si="67"/>
        <v>3.1734234355002373</v>
      </c>
      <c r="AN40" s="157">
        <f t="shared" si="67"/>
        <v>3.0922544640903604</v>
      </c>
      <c r="AO40" s="157">
        <f t="shared" si="67"/>
        <v>2.9933333802103839</v>
      </c>
      <c r="AP40" s="157">
        <f t="shared" si="67"/>
        <v>2.4409599211403106</v>
      </c>
      <c r="AQ40" s="157">
        <f t="shared" si="67"/>
        <v>3.0553693343062638</v>
      </c>
      <c r="AR40" s="157">
        <f t="shared" si="67"/>
        <v>2.9890526462560034</v>
      </c>
      <c r="AS40" s="157">
        <f t="shared" si="67"/>
        <v>3.0440906927318663</v>
      </c>
      <c r="AT40" s="157">
        <f t="shared" si="67"/>
        <v>2.8814276072156284</v>
      </c>
      <c r="AU40" s="157">
        <f>IF(AE40="","",(AE40/N40)*10)</f>
        <v>2.9727219954232882</v>
      </c>
      <c r="AV40" s="157"/>
      <c r="AW40" s="52" t="str">
        <f t="shared" ref="AW40" si="69">IF(AV40="","",(AV40-AU40)/AU40)</f>
        <v/>
      </c>
      <c r="AZ40" s="105"/>
    </row>
    <row r="41" spans="1:52" ht="20.100000000000001" customHeight="1" thickBot="1" x14ac:dyDescent="0.3">
      <c r="A41" s="35" t="str">
        <f>A19</f>
        <v>jan-mar</v>
      </c>
      <c r="B41" s="167">
        <f>SUM(B29:B31)</f>
        <v>337442.86</v>
      </c>
      <c r="C41" s="168">
        <f t="shared" ref="C41:O41" si="70">SUM(C29:C31)</f>
        <v>332800.42999999988</v>
      </c>
      <c r="D41" s="168">
        <f t="shared" si="70"/>
        <v>434832.52999999991</v>
      </c>
      <c r="E41" s="168">
        <f t="shared" si="70"/>
        <v>397992.19999999995</v>
      </c>
      <c r="F41" s="168">
        <f t="shared" si="70"/>
        <v>320914.02999999997</v>
      </c>
      <c r="G41" s="168">
        <f t="shared" si="70"/>
        <v>319240.09999999998</v>
      </c>
      <c r="H41" s="168">
        <f t="shared" si="70"/>
        <v>375788.15999999986</v>
      </c>
      <c r="I41" s="168">
        <f t="shared" si="70"/>
        <v>329821.17</v>
      </c>
      <c r="J41" s="168">
        <f t="shared" si="70"/>
        <v>409296.98</v>
      </c>
      <c r="K41" s="168">
        <f t="shared" si="70"/>
        <v>362582.60999999987</v>
      </c>
      <c r="L41" s="168">
        <f t="shared" si="70"/>
        <v>323969.94999999995</v>
      </c>
      <c r="M41" s="168">
        <f t="shared" si="70"/>
        <v>371518.00999999989</v>
      </c>
      <c r="N41" s="168">
        <f t="shared" si="70"/>
        <v>348571.84999999986</v>
      </c>
      <c r="O41" s="169">
        <f t="shared" si="70"/>
        <v>322076.00999999989</v>
      </c>
      <c r="P41" s="61">
        <f t="shared" si="52"/>
        <v>-7.6012563837269065E-2</v>
      </c>
      <c r="R41" s="109"/>
      <c r="S41" s="167">
        <f>SUM(S29:S31)</f>
        <v>82216.569999999963</v>
      </c>
      <c r="T41" s="168">
        <f t="shared" ref="T41:AF41" si="71">SUM(T29:T31)</f>
        <v>78766.856</v>
      </c>
      <c r="U41" s="168">
        <f t="shared" si="71"/>
        <v>86315.356999999989</v>
      </c>
      <c r="V41" s="168">
        <f t="shared" si="71"/>
        <v>84446.709999999992</v>
      </c>
      <c r="W41" s="168">
        <f t="shared" si="71"/>
        <v>88812.746000000028</v>
      </c>
      <c r="X41" s="168">
        <f t="shared" si="71"/>
        <v>88470.203999999969</v>
      </c>
      <c r="Y41" s="168">
        <f t="shared" si="71"/>
        <v>91011.791000000027</v>
      </c>
      <c r="Z41" s="168">
        <f t="shared" si="71"/>
        <v>89366.013999999952</v>
      </c>
      <c r="AA41" s="168">
        <f t="shared" si="71"/>
        <v>99643.168000000005</v>
      </c>
      <c r="AB41" s="168">
        <f t="shared" si="71"/>
        <v>99340.117999999988</v>
      </c>
      <c r="AC41" s="168">
        <f t="shared" si="71"/>
        <v>86053.720000000016</v>
      </c>
      <c r="AD41" s="168">
        <f t="shared" si="71"/>
        <v>101509.05600000001</v>
      </c>
      <c r="AE41" s="168">
        <f t="shared" si="71"/>
        <v>97446.615000000049</v>
      </c>
      <c r="AF41" s="169">
        <f t="shared" si="71"/>
        <v>93493.311000000002</v>
      </c>
      <c r="AG41" s="57">
        <f t="shared" ref="AG41:AG45" si="72">IF(AF41="","",(AF41-AE41)/AE41)</f>
        <v>-4.0568920736754638E-2</v>
      </c>
      <c r="AI41" s="199">
        <f t="shared" si="66"/>
        <v>2.4364590200545351</v>
      </c>
      <c r="AJ41" s="173">
        <f t="shared" si="66"/>
        <v>2.3667894900255999</v>
      </c>
      <c r="AK41" s="173">
        <f t="shared" si="67"/>
        <v>1.9850252923809542</v>
      </c>
      <c r="AL41" s="173">
        <f t="shared" si="67"/>
        <v>2.1218182165379122</v>
      </c>
      <c r="AM41" s="173">
        <f t="shared" si="67"/>
        <v>2.7674934000236773</v>
      </c>
      <c r="AN41" s="173">
        <f t="shared" si="67"/>
        <v>2.7712747865947911</v>
      </c>
      <c r="AO41" s="173">
        <f t="shared" si="67"/>
        <v>2.4218908599994227</v>
      </c>
      <c r="AP41" s="173">
        <f t="shared" si="67"/>
        <v>2.7095293488892769</v>
      </c>
      <c r="AQ41" s="173">
        <f t="shared" si="67"/>
        <v>2.4344955587016552</v>
      </c>
      <c r="AR41" s="173">
        <f t="shared" si="67"/>
        <v>2.7397926778672597</v>
      </c>
      <c r="AS41" s="173">
        <f t="shared" si="67"/>
        <v>2.6562253690504329</v>
      </c>
      <c r="AT41" s="173">
        <f t="shared" si="67"/>
        <v>2.7322782009948869</v>
      </c>
      <c r="AU41" s="173">
        <f>IF(AE41="","",(AE41/N41)*10)</f>
        <v>2.7955962307340676</v>
      </c>
      <c r="AV41" s="173">
        <f>IF(AF41="","",(AF41/O41)*10)</f>
        <v>2.9028337441214584</v>
      </c>
      <c r="AW41" s="61">
        <f t="shared" ref="AW41:AW42" si="73">IF(AV41="","",(AV41-AU41)/AU41)</f>
        <v>3.8359442686482816E-2</v>
      </c>
      <c r="AZ41" s="105"/>
    </row>
    <row r="42" spans="1:52" ht="20.100000000000001" customHeight="1" x14ac:dyDescent="0.25">
      <c r="A42" s="121" t="s">
        <v>85</v>
      </c>
      <c r="B42" s="117">
        <f>SUM(B29:B31)</f>
        <v>337442.86</v>
      </c>
      <c r="C42" s="154">
        <f>SUM(C29:C31)</f>
        <v>332800.42999999988</v>
      </c>
      <c r="D42" s="154">
        <f>SUM(D29:D31)</f>
        <v>434832.52999999991</v>
      </c>
      <c r="E42" s="154">
        <f t="shared" ref="E42:L42" si="74">SUM(E29:E31)</f>
        <v>397992.19999999995</v>
      </c>
      <c r="F42" s="154">
        <f t="shared" si="74"/>
        <v>320914.02999999997</v>
      </c>
      <c r="G42" s="154">
        <f t="shared" si="74"/>
        <v>319240.09999999998</v>
      </c>
      <c r="H42" s="154">
        <f t="shared" si="74"/>
        <v>375788.15999999986</v>
      </c>
      <c r="I42" s="154">
        <f t="shared" si="74"/>
        <v>329821.17</v>
      </c>
      <c r="J42" s="154">
        <f t="shared" si="74"/>
        <v>409296.98</v>
      </c>
      <c r="K42" s="154">
        <f t="shared" si="74"/>
        <v>362582.60999999987</v>
      </c>
      <c r="L42" s="154">
        <f t="shared" si="74"/>
        <v>323969.94999999995</v>
      </c>
      <c r="M42" s="154">
        <f t="shared" ref="M42:N42" si="75">SUM(M29:M31)</f>
        <v>371518.00999999989</v>
      </c>
      <c r="N42" s="154">
        <f t="shared" si="75"/>
        <v>348571.84999999986</v>
      </c>
      <c r="O42" s="154">
        <f t="shared" ref="O42" si="76">SUM(O29:O31)</f>
        <v>322076.00999999989</v>
      </c>
      <c r="P42" s="61">
        <f t="shared" si="52"/>
        <v>-7.6012563837269065E-2</v>
      </c>
      <c r="R42" s="108" t="s">
        <v>85</v>
      </c>
      <c r="S42" s="19">
        <f>SUM(S29:S31)</f>
        <v>82216.569999999963</v>
      </c>
      <c r="T42" s="154">
        <f>SUM(T29:T31)</f>
        <v>78766.856</v>
      </c>
      <c r="U42" s="154">
        <f>SUM(U29:U31)</f>
        <v>86315.356999999989</v>
      </c>
      <c r="V42" s="154">
        <f t="shared" ref="V42:AC42" si="77">SUM(V29:V31)</f>
        <v>84446.709999999992</v>
      </c>
      <c r="W42" s="154">
        <f t="shared" si="77"/>
        <v>88812.746000000028</v>
      </c>
      <c r="X42" s="154">
        <f t="shared" si="77"/>
        <v>88470.203999999969</v>
      </c>
      <c r="Y42" s="154">
        <f t="shared" si="77"/>
        <v>91011.791000000027</v>
      </c>
      <c r="Z42" s="154">
        <f t="shared" si="77"/>
        <v>89366.013999999952</v>
      </c>
      <c r="AA42" s="154">
        <f t="shared" si="77"/>
        <v>99643.168000000005</v>
      </c>
      <c r="AB42" s="154">
        <f t="shared" si="77"/>
        <v>99340.117999999988</v>
      </c>
      <c r="AC42" s="154">
        <f t="shared" si="77"/>
        <v>86053.720000000016</v>
      </c>
      <c r="AD42" s="154">
        <f t="shared" ref="AD42:AE42" si="78">SUM(AD29:AD31)</f>
        <v>101509.05600000001</v>
      </c>
      <c r="AE42" s="154">
        <f t="shared" si="78"/>
        <v>97446.615000000049</v>
      </c>
      <c r="AF42" s="154">
        <f t="shared" ref="AF42" si="79">SUM(AF29:AF31)</f>
        <v>93493.311000000002</v>
      </c>
      <c r="AG42" s="52">
        <f t="shared" si="72"/>
        <v>-4.0568920736754638E-2</v>
      </c>
      <c r="AI42" s="197">
        <f t="shared" si="66"/>
        <v>2.4364590200545351</v>
      </c>
      <c r="AJ42" s="156">
        <f t="shared" si="66"/>
        <v>2.3667894900255999</v>
      </c>
      <c r="AK42" s="156">
        <f t="shared" ref="AK42:AT44" si="80">(U42/D42)*10</f>
        <v>1.9850252923809542</v>
      </c>
      <c r="AL42" s="156">
        <f t="shared" si="80"/>
        <v>2.1218182165379122</v>
      </c>
      <c r="AM42" s="156">
        <f t="shared" si="80"/>
        <v>2.7674934000236773</v>
      </c>
      <c r="AN42" s="156">
        <f t="shared" si="80"/>
        <v>2.7712747865947911</v>
      </c>
      <c r="AO42" s="156">
        <f t="shared" si="80"/>
        <v>2.4218908599994227</v>
      </c>
      <c r="AP42" s="156">
        <f t="shared" si="80"/>
        <v>2.7095293488892769</v>
      </c>
      <c r="AQ42" s="156">
        <f t="shared" si="80"/>
        <v>2.4344955587016552</v>
      </c>
      <c r="AR42" s="156">
        <f t="shared" si="80"/>
        <v>2.7397926778672597</v>
      </c>
      <c r="AS42" s="156">
        <f t="shared" si="80"/>
        <v>2.6562253690504329</v>
      </c>
      <c r="AT42" s="156">
        <f t="shared" si="80"/>
        <v>2.7322782009948869</v>
      </c>
      <c r="AU42" s="156">
        <f t="shared" ref="AU42:AV44" si="81">(AE42/N42)*10</f>
        <v>2.7955962307340676</v>
      </c>
      <c r="AV42" s="156">
        <f t="shared" si="81"/>
        <v>2.9028337441214584</v>
      </c>
      <c r="AW42" s="61">
        <f t="shared" si="73"/>
        <v>3.8359442686482816E-2</v>
      </c>
      <c r="AZ42" s="105"/>
    </row>
    <row r="43" spans="1:52" ht="20.100000000000001" customHeight="1" x14ac:dyDescent="0.25">
      <c r="A43" s="121" t="s">
        <v>86</v>
      </c>
      <c r="B43" s="117">
        <f>SUM(B32:B34)</f>
        <v>382397.61999999994</v>
      </c>
      <c r="C43" s="154">
        <f>SUM(C32:C34)</f>
        <v>466419.70999999996</v>
      </c>
      <c r="D43" s="154">
        <f>SUM(D32:D34)</f>
        <v>416251.13000000024</v>
      </c>
      <c r="E43" s="154">
        <f t="shared" ref="E43:L43" si="82">SUM(E32:E34)</f>
        <v>452362.07000000007</v>
      </c>
      <c r="F43" s="154">
        <f t="shared" si="82"/>
        <v>346745.78999999992</v>
      </c>
      <c r="G43" s="154">
        <f t="shared" si="82"/>
        <v>356512.32999999996</v>
      </c>
      <c r="H43" s="154">
        <f t="shared" si="82"/>
        <v>427716.65999999992</v>
      </c>
      <c r="I43" s="154">
        <f t="shared" si="82"/>
        <v>426590.23</v>
      </c>
      <c r="J43" s="154">
        <f t="shared" si="82"/>
        <v>454858.03</v>
      </c>
      <c r="K43" s="154">
        <f t="shared" si="82"/>
        <v>390784.71999999991</v>
      </c>
      <c r="L43" s="154">
        <f t="shared" si="82"/>
        <v>348578.50999999989</v>
      </c>
      <c r="M43" s="154">
        <f t="shared" ref="M43:N43" si="83">SUM(M32:M34)</f>
        <v>402799.82999999984</v>
      </c>
      <c r="N43" s="154">
        <f t="shared" si="83"/>
        <v>386193.45999999979</v>
      </c>
      <c r="O43" s="154" t="str">
        <f>IF(O34="","",SUM(O32:O34))</f>
        <v/>
      </c>
      <c r="P43" s="52" t="str">
        <f t="shared" si="52"/>
        <v/>
      </c>
      <c r="R43" s="109" t="s">
        <v>86</v>
      </c>
      <c r="S43" s="19">
        <f>SUM(S32:S34)</f>
        <v>86998.260999999969</v>
      </c>
      <c r="T43" s="154">
        <f>SUM(T32:T34)</f>
        <v>91054.148000000016</v>
      </c>
      <c r="U43" s="154">
        <f>SUM(U32:U34)</f>
        <v>86989.97</v>
      </c>
      <c r="V43" s="154">
        <f t="shared" ref="V43:AC43" si="84">SUM(V32:V34)</f>
        <v>94857.412999999986</v>
      </c>
      <c r="W43" s="154">
        <f t="shared" si="84"/>
        <v>91989.164000000033</v>
      </c>
      <c r="X43" s="154">
        <f t="shared" si="84"/>
        <v>97881.056000000011</v>
      </c>
      <c r="Y43" s="154">
        <f t="shared" si="84"/>
        <v>97771.116999999969</v>
      </c>
      <c r="Z43" s="154">
        <f t="shared" si="84"/>
        <v>103996.73799999995</v>
      </c>
      <c r="AA43" s="154">
        <f t="shared" si="84"/>
        <v>107258.03199999998</v>
      </c>
      <c r="AB43" s="154">
        <f t="shared" si="84"/>
        <v>100592.079</v>
      </c>
      <c r="AC43" s="154">
        <f t="shared" si="84"/>
        <v>90380.885999999999</v>
      </c>
      <c r="AD43" s="154">
        <f t="shared" ref="AD43:AE43" si="85">SUM(AD32:AD34)</f>
        <v>108425.69100000005</v>
      </c>
      <c r="AE43" s="154">
        <f t="shared" si="85"/>
        <v>101843.8700000001</v>
      </c>
      <c r="AF43" s="154" t="str">
        <f>IF(AF34="","",SUM(AF32:AF34))</f>
        <v/>
      </c>
      <c r="AG43" s="52" t="str">
        <f t="shared" si="72"/>
        <v/>
      </c>
      <c r="AI43" s="198">
        <f t="shared" si="66"/>
        <v>2.2750732862824821</v>
      </c>
      <c r="AJ43" s="157">
        <f t="shared" si="66"/>
        <v>1.9521934010893327</v>
      </c>
      <c r="AK43" s="157">
        <f t="shared" si="80"/>
        <v>2.0898434558003469</v>
      </c>
      <c r="AL43" s="157">
        <f t="shared" si="80"/>
        <v>2.0969356029341712</v>
      </c>
      <c r="AM43" s="157">
        <f t="shared" si="80"/>
        <v>2.6529280715996597</v>
      </c>
      <c r="AN43" s="157">
        <f t="shared" si="80"/>
        <v>2.7455167118623924</v>
      </c>
      <c r="AO43" s="157">
        <f t="shared" si="80"/>
        <v>2.2858851698692302</v>
      </c>
      <c r="AP43" s="157">
        <f t="shared" si="80"/>
        <v>2.4378602857360319</v>
      </c>
      <c r="AQ43" s="157">
        <f t="shared" si="80"/>
        <v>2.3580551496474618</v>
      </c>
      <c r="AR43" s="157">
        <f t="shared" si="80"/>
        <v>2.5741047142273121</v>
      </c>
      <c r="AS43" s="157">
        <f t="shared" si="80"/>
        <v>2.5928415954270969</v>
      </c>
      <c r="AT43" s="157">
        <f t="shared" si="80"/>
        <v>2.6918008133220934</v>
      </c>
      <c r="AU43" s="157">
        <f t="shared" si="81"/>
        <v>2.6371205250342706</v>
      </c>
      <c r="AV43" s="157"/>
      <c r="AW43" s="52"/>
      <c r="AZ43" s="105"/>
    </row>
    <row r="44" spans="1:52" ht="20.100000000000001" customHeight="1" x14ac:dyDescent="0.25">
      <c r="A44" s="121" t="s">
        <v>87</v>
      </c>
      <c r="B44" s="117">
        <f>SUM(B35:B37)</f>
        <v>350097.77999999997</v>
      </c>
      <c r="C44" s="154">
        <f>SUM(C35:C37)</f>
        <v>402574.6700000001</v>
      </c>
      <c r="D44" s="154">
        <f>SUM(D35:D37)</f>
        <v>433753.65999999992</v>
      </c>
      <c r="E44" s="154">
        <f t="shared" ref="E44:L44" si="86">SUM(E35:E37)</f>
        <v>380039.47999999986</v>
      </c>
      <c r="F44" s="154">
        <f t="shared" si="86"/>
        <v>326934.71000000002</v>
      </c>
      <c r="G44" s="154">
        <f t="shared" si="86"/>
        <v>312275.05999999988</v>
      </c>
      <c r="H44" s="154">
        <f t="shared" si="86"/>
        <v>397927.66000000009</v>
      </c>
      <c r="I44" s="154">
        <f t="shared" si="86"/>
        <v>401306.53999999992</v>
      </c>
      <c r="J44" s="154">
        <f t="shared" si="86"/>
        <v>370175.25</v>
      </c>
      <c r="K44" s="154">
        <f t="shared" si="86"/>
        <v>378308.29999999981</v>
      </c>
      <c r="L44" s="154">
        <f t="shared" si="86"/>
        <v>363918.54</v>
      </c>
      <c r="M44" s="154">
        <f t="shared" ref="M44:N44" si="87">SUM(M35:M37)</f>
        <v>337143.84999999986</v>
      </c>
      <c r="N44" s="154">
        <f t="shared" si="87"/>
        <v>361031.42000000016</v>
      </c>
      <c r="O44" s="154" t="str">
        <f>IF(O37="","",SUM(O35:O37))</f>
        <v/>
      </c>
      <c r="P44" s="52" t="str">
        <f t="shared" si="52"/>
        <v/>
      </c>
      <c r="R44" s="109" t="s">
        <v>87</v>
      </c>
      <c r="S44" s="19">
        <f>SUM(S35:S37)</f>
        <v>91499.962999999989</v>
      </c>
      <c r="T44" s="154">
        <f>SUM(T35:T37)</f>
        <v>94301.094000000012</v>
      </c>
      <c r="U44" s="154">
        <f>SUM(U35:U37)</f>
        <v>95143.493000000002</v>
      </c>
      <c r="V44" s="154">
        <f t="shared" ref="V44:AC44" si="88">SUM(V35:V37)</f>
        <v>95010.713999999993</v>
      </c>
      <c r="W44" s="154">
        <f t="shared" si="88"/>
        <v>96933.330000000016</v>
      </c>
      <c r="X44" s="154">
        <f t="shared" si="88"/>
        <v>97029.099999999919</v>
      </c>
      <c r="Y44" s="154">
        <f t="shared" si="88"/>
        <v>103464.25199999993</v>
      </c>
      <c r="Z44" s="154">
        <f t="shared" si="88"/>
        <v>101256.62400000007</v>
      </c>
      <c r="AA44" s="154">
        <f t="shared" si="88"/>
        <v>103099.24100000001</v>
      </c>
      <c r="AB44" s="154">
        <f t="shared" si="88"/>
        <v>114633.18400000001</v>
      </c>
      <c r="AC44" s="154">
        <f t="shared" si="88"/>
        <v>101186.17999999993</v>
      </c>
      <c r="AD44" s="154">
        <f t="shared" ref="AD44:AE44" si="89">SUM(AD35:AD37)</f>
        <v>99045.043999999994</v>
      </c>
      <c r="AE44" s="154">
        <f t="shared" si="89"/>
        <v>99650.714999999997</v>
      </c>
      <c r="AF44" s="154" t="str">
        <f>IF(AF37="","",SUM(AF35:AF37))</f>
        <v/>
      </c>
      <c r="AG44" s="52" t="str">
        <f t="shared" si="72"/>
        <v/>
      </c>
      <c r="AI44" s="198">
        <f t="shared" si="66"/>
        <v>2.613554504687233</v>
      </c>
      <c r="AJ44" s="157">
        <f t="shared" si="66"/>
        <v>2.3424497621770386</v>
      </c>
      <c r="AK44" s="157">
        <f t="shared" si="80"/>
        <v>2.1934914163029777</v>
      </c>
      <c r="AL44" s="157">
        <f t="shared" si="80"/>
        <v>2.5000222082189993</v>
      </c>
      <c r="AM44" s="157">
        <f t="shared" si="80"/>
        <v>2.9649140037776966</v>
      </c>
      <c r="AN44" s="157">
        <f t="shared" si="80"/>
        <v>3.1071677642140223</v>
      </c>
      <c r="AO44" s="157">
        <f t="shared" si="80"/>
        <v>2.6000769084511473</v>
      </c>
      <c r="AP44" s="157">
        <f t="shared" si="80"/>
        <v>2.5231740305054604</v>
      </c>
      <c r="AQ44" s="157">
        <f t="shared" si="80"/>
        <v>2.7851467919586739</v>
      </c>
      <c r="AR44" s="157">
        <f t="shared" si="80"/>
        <v>3.0301524973150222</v>
      </c>
      <c r="AS44" s="157">
        <f t="shared" si="80"/>
        <v>2.780462352921067</v>
      </c>
      <c r="AT44" s="157">
        <f t="shared" si="80"/>
        <v>2.9377680773355359</v>
      </c>
      <c r="AU44" s="157">
        <f t="shared" si="81"/>
        <v>2.7601673837695335</v>
      </c>
      <c r="AV44" s="157"/>
      <c r="AW44" s="52"/>
      <c r="AZ44" s="105"/>
    </row>
    <row r="45" spans="1:52" ht="20.100000000000001" customHeight="1" thickBot="1" x14ac:dyDescent="0.3">
      <c r="A45" s="122" t="s">
        <v>88</v>
      </c>
      <c r="B45" s="196">
        <f>SUM(B38:B40)</f>
        <v>427021.0799999999</v>
      </c>
      <c r="C45" s="155">
        <f>SUM(C38:C40)</f>
        <v>480037.80000000005</v>
      </c>
      <c r="D45" s="155">
        <f>IF(D40="","",SUM(D38:D40))</f>
        <v>581834.22999999986</v>
      </c>
      <c r="E45" s="155">
        <f t="shared" ref="E45:L45" si="90">IF(E40="","",SUM(E38:E40))</f>
        <v>407657.96999999974</v>
      </c>
      <c r="F45" s="155">
        <f t="shared" si="90"/>
        <v>389896.20999999979</v>
      </c>
      <c r="G45" s="155">
        <f t="shared" si="90"/>
        <v>414494.53</v>
      </c>
      <c r="H45" s="155">
        <f t="shared" si="90"/>
        <v>445352.96000000014</v>
      </c>
      <c r="I45" s="155">
        <f t="shared" si="90"/>
        <v>520911.64999999973</v>
      </c>
      <c r="J45" s="155">
        <f t="shared" si="90"/>
        <v>447178.6</v>
      </c>
      <c r="K45" s="155">
        <f t="shared" si="90"/>
        <v>436294.14999999967</v>
      </c>
      <c r="L45" s="155">
        <f t="shared" si="90"/>
        <v>375280.25999999972</v>
      </c>
      <c r="M45" s="155">
        <f t="shared" ref="M45:N45" si="91">IF(M40="","",SUM(M38:M40))</f>
        <v>397265.69</v>
      </c>
      <c r="N45" s="155">
        <f t="shared" si="91"/>
        <v>381079.05000000005</v>
      </c>
      <c r="O45" s="155" t="str">
        <f>IF(O40="","",SUM(O38:O40))</f>
        <v/>
      </c>
      <c r="P45" s="55" t="str">
        <f t="shared" si="52"/>
        <v/>
      </c>
      <c r="R45" s="110" t="s">
        <v>88</v>
      </c>
      <c r="S45" s="21">
        <f>SUM(S38:S40)</f>
        <v>125441.85800000001</v>
      </c>
      <c r="T45" s="155">
        <f>SUM(T38:T40)</f>
        <v>126865.47399999999</v>
      </c>
      <c r="U45" s="155">
        <f>IF(U40="","",SUM(U38:U40))</f>
        <v>137614.27400000003</v>
      </c>
      <c r="V45" s="155">
        <f t="shared" ref="V45:AC45" si="92">IF(V40="","",SUM(V38:V40))</f>
        <v>133283.21699999986</v>
      </c>
      <c r="W45" s="155">
        <f t="shared" si="92"/>
        <v>129217.92900000005</v>
      </c>
      <c r="X45" s="155">
        <f t="shared" si="92"/>
        <v>138507.0309999999</v>
      </c>
      <c r="Y45" s="155">
        <f t="shared" si="92"/>
        <v>139017.64100000003</v>
      </c>
      <c r="Z45" s="155">
        <f t="shared" si="92"/>
        <v>147745.076</v>
      </c>
      <c r="AA45" s="155">
        <f t="shared" si="92"/>
        <v>144201.65400000001</v>
      </c>
      <c r="AB45" s="155">
        <f t="shared" si="92"/>
        <v>140364.57099999997</v>
      </c>
      <c r="AC45" s="155">
        <f t="shared" si="92"/>
        <v>116333.356</v>
      </c>
      <c r="AD45" s="155">
        <f t="shared" ref="AD45:AE45" si="93">IF(AD40="","",SUM(AD38:AD40))</f>
        <v>120666.09900000007</v>
      </c>
      <c r="AE45" s="155">
        <f t="shared" si="93"/>
        <v>118614.54199999997</v>
      </c>
      <c r="AF45" s="155" t="str">
        <f>IF(AF40="","",SUM(AF38:AF40))</f>
        <v/>
      </c>
      <c r="AG45" s="55" t="str">
        <f t="shared" si="72"/>
        <v/>
      </c>
      <c r="AI45" s="200">
        <f t="shared" si="66"/>
        <v>2.9376034082439215</v>
      </c>
      <c r="AJ45" s="158">
        <f t="shared" si="66"/>
        <v>2.642822586054681</v>
      </c>
      <c r="AK45" s="158">
        <f t="shared" ref="AK45:AT45" si="94">IF(U40="","",(U45/D45)*10)</f>
        <v>2.3651800960558829</v>
      </c>
      <c r="AL45" s="158">
        <f t="shared" si="94"/>
        <v>3.2694863539648189</v>
      </c>
      <c r="AM45" s="158">
        <f t="shared" si="94"/>
        <v>3.3141622228130947</v>
      </c>
      <c r="AN45" s="158">
        <f t="shared" si="94"/>
        <v>3.3415888745262787</v>
      </c>
      <c r="AO45" s="158">
        <f t="shared" si="94"/>
        <v>3.1215160442629593</v>
      </c>
      <c r="AP45" s="158">
        <f t="shared" si="94"/>
        <v>2.8362789736032989</v>
      </c>
      <c r="AQ45" s="158">
        <f t="shared" si="94"/>
        <v>3.2246993483140747</v>
      </c>
      <c r="AR45" s="158">
        <f t="shared" si="94"/>
        <v>3.2172003910664415</v>
      </c>
      <c r="AS45" s="158">
        <f t="shared" si="94"/>
        <v>3.0999060808580792</v>
      </c>
      <c r="AT45" s="158">
        <f t="shared" si="94"/>
        <v>3.0374155643795984</v>
      </c>
      <c r="AU45" s="158">
        <f>IF(AE40="","",(AE45/N45)*10)</f>
        <v>3.1125967696203705</v>
      </c>
      <c r="AV45" s="158" t="str">
        <f>IF(AF40="","",(AF45/O45)*10)</f>
        <v/>
      </c>
      <c r="AW45" s="55" t="str">
        <f>IF(AV45="","",(AV45-AU45)/AU45)</f>
        <v/>
      </c>
      <c r="AZ45" s="105"/>
    </row>
    <row r="46" spans="1:52" x14ac:dyDescent="0.25"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Z46" s="105"/>
    </row>
    <row r="47" spans="1:52" ht="15.75" thickBot="1" x14ac:dyDescent="0.3">
      <c r="P47" s="107" t="s">
        <v>1</v>
      </c>
      <c r="AG47" s="289">
        <v>1000</v>
      </c>
      <c r="AW47" s="289" t="s">
        <v>47</v>
      </c>
      <c r="AZ47" s="105"/>
    </row>
    <row r="48" spans="1:52" ht="20.100000000000001" customHeight="1" x14ac:dyDescent="0.25">
      <c r="A48" s="329" t="s">
        <v>15</v>
      </c>
      <c r="B48" s="331" t="s">
        <v>72</v>
      </c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6"/>
      <c r="P48" s="327" t="s">
        <v>148</v>
      </c>
      <c r="R48" s="332" t="s">
        <v>3</v>
      </c>
      <c r="S48" s="324" t="s">
        <v>72</v>
      </c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6"/>
      <c r="AG48" s="327" t="s">
        <v>148</v>
      </c>
      <c r="AI48" s="324" t="s">
        <v>72</v>
      </c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6"/>
      <c r="AW48" s="327" t="str">
        <f>AG48</f>
        <v>D       2023/2022</v>
      </c>
      <c r="AZ48" s="105"/>
    </row>
    <row r="49" spans="1:52" ht="20.100000000000001" customHeight="1" thickBot="1" x14ac:dyDescent="0.3">
      <c r="A49" s="330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265">
        <v>2019</v>
      </c>
      <c r="L49" s="265">
        <v>2020</v>
      </c>
      <c r="M49" s="265">
        <v>2021</v>
      </c>
      <c r="N49" s="265">
        <v>2022</v>
      </c>
      <c r="O49" s="133">
        <v>2023</v>
      </c>
      <c r="P49" s="328"/>
      <c r="R49" s="333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28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2017</v>
      </c>
      <c r="AP49" s="135">
        <v>2017</v>
      </c>
      <c r="AQ49" s="135">
        <v>2018</v>
      </c>
      <c r="AR49" s="135">
        <v>2019</v>
      </c>
      <c r="AS49" s="135">
        <v>2020</v>
      </c>
      <c r="AT49" s="135">
        <v>2021</v>
      </c>
      <c r="AU49" s="135">
        <v>2022</v>
      </c>
      <c r="AV49" s="133">
        <v>2023</v>
      </c>
      <c r="AW49" s="328"/>
      <c r="AZ49" s="105"/>
    </row>
    <row r="50" spans="1:52" ht="3" customHeight="1" thickBot="1" x14ac:dyDescent="0.3">
      <c r="A50" s="291" t="s">
        <v>90</v>
      </c>
      <c r="B50" s="290"/>
      <c r="C50" s="290"/>
      <c r="D50" s="290"/>
      <c r="E50" s="290"/>
      <c r="F50" s="290"/>
      <c r="G50" s="290"/>
      <c r="H50" s="290"/>
      <c r="I50" s="290"/>
      <c r="J50" s="295"/>
      <c r="K50" s="290"/>
      <c r="L50" s="290"/>
      <c r="M50" s="290"/>
      <c r="N50" s="290"/>
      <c r="O50" s="290"/>
      <c r="P50" s="292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2"/>
      <c r="AZ50" s="105"/>
    </row>
    <row r="51" spans="1:52" ht="20.100000000000001" customHeight="1" x14ac:dyDescent="0.25">
      <c r="A51" s="120" t="s">
        <v>73</v>
      </c>
      <c r="B51" s="115">
        <v>77038.130000000048</v>
      </c>
      <c r="C51" s="153">
        <v>75617.27</v>
      </c>
      <c r="D51" s="153">
        <v>113844.10000000002</v>
      </c>
      <c r="E51" s="153">
        <v>93610.949999999983</v>
      </c>
      <c r="F51" s="153">
        <v>94388.039999999921</v>
      </c>
      <c r="G51" s="153">
        <v>91436.9399999999</v>
      </c>
      <c r="H51" s="153">
        <v>70145.979999999967</v>
      </c>
      <c r="I51" s="153">
        <v>96670.400000000038</v>
      </c>
      <c r="J51" s="153">
        <v>86690.71</v>
      </c>
      <c r="K51" s="204">
        <v>102746.46999999988</v>
      </c>
      <c r="L51" s="204">
        <v>136996.50000000012</v>
      </c>
      <c r="M51" s="204">
        <v>121646.6599999999</v>
      </c>
      <c r="N51" s="204">
        <v>128659.4999999998</v>
      </c>
      <c r="O51" s="112">
        <v>136366.47999999989</v>
      </c>
      <c r="P51" s="61">
        <f>IF(O51="","",(O51-N51)/N51)</f>
        <v>5.9902144808584752E-2</v>
      </c>
      <c r="R51" s="109" t="s">
        <v>73</v>
      </c>
      <c r="S51" s="115">
        <v>14178.058999999999</v>
      </c>
      <c r="T51" s="153">
        <v>16344.844999999999</v>
      </c>
      <c r="U51" s="153">
        <v>18481.169000000002</v>
      </c>
      <c r="V51" s="153">
        <v>20000.632999999987</v>
      </c>
      <c r="W51" s="153">
        <v>18045.733999999989</v>
      </c>
      <c r="X51" s="153">
        <v>19063.57499999999</v>
      </c>
      <c r="Y51" s="153">
        <v>17884.870999999992</v>
      </c>
      <c r="Z51" s="153">
        <v>22256.164000000001</v>
      </c>
      <c r="AA51" s="153">
        <v>22751.996999999999</v>
      </c>
      <c r="AB51" s="153">
        <v>25859.545000000013</v>
      </c>
      <c r="AC51" s="153">
        <v>35304.031000000017</v>
      </c>
      <c r="AD51" s="153">
        <v>29875.058000000012</v>
      </c>
      <c r="AE51" s="153">
        <v>35719.703999999983</v>
      </c>
      <c r="AF51" s="112">
        <v>34982.639000000017</v>
      </c>
      <c r="AG51" s="61">
        <f>(AF51-AE51)/AE51</f>
        <v>-2.0634689469990183E-2</v>
      </c>
      <c r="AI51" s="197">
        <f t="shared" ref="AI51:AI60" si="95">(S51/B51)*10</f>
        <v>1.8403950095881081</v>
      </c>
      <c r="AJ51" s="156">
        <f t="shared" ref="AJ51:AJ60" si="96">(T51/C51)*10</f>
        <v>2.1615227579625658</v>
      </c>
      <c r="AK51" s="156">
        <f t="shared" ref="AK51:AK60" si="97">(U51/D51)*10</f>
        <v>1.6233752122420044</v>
      </c>
      <c r="AL51" s="156">
        <f t="shared" ref="AL51:AL60" si="98">(V51/E51)*10</f>
        <v>2.1365698136809841</v>
      </c>
      <c r="AM51" s="156">
        <f t="shared" ref="AM51:AM60" si="99">(W51/F51)*10</f>
        <v>1.9118665881821473</v>
      </c>
      <c r="AN51" s="156">
        <f t="shared" ref="AN51:AN60" si="100">(X51/G51)*10</f>
        <v>2.084887683249244</v>
      </c>
      <c r="AO51" s="156">
        <f t="shared" ref="AO51:AO60" si="101">(Y51/H51)*10</f>
        <v>2.5496644283820684</v>
      </c>
      <c r="AP51" s="156">
        <f t="shared" ref="AP51:AP60" si="102">(Z51/I51)*10</f>
        <v>2.3022728777371348</v>
      </c>
      <c r="AQ51" s="156">
        <f t="shared" ref="AQ51:AQ60" si="103">(AA51/J51)*10</f>
        <v>2.6245023255663726</v>
      </c>
      <c r="AR51" s="156">
        <f t="shared" ref="AR51:AR60" si="104">(AB51/K51)*10</f>
        <v>2.5168305052232003</v>
      </c>
      <c r="AS51" s="156">
        <f t="shared" ref="AS51:AT60" si="105">(AC51/L51)*10</f>
        <v>2.5770024051709339</v>
      </c>
      <c r="AT51" s="156">
        <f t="shared" si="105"/>
        <v>2.4558880613738214</v>
      </c>
      <c r="AU51" s="156">
        <f>(AE51/N51)*10</f>
        <v>2.7762974362561677</v>
      </c>
      <c r="AV51" s="156">
        <f>(AF51/O51)*10</f>
        <v>2.5653400307758951</v>
      </c>
      <c r="AW51" s="61">
        <f t="shared" ref="AW51" si="106">IF(AV51="","",(AV51-AU51)/AU51)</f>
        <v>-7.5985160208463909E-2</v>
      </c>
      <c r="AZ51" s="105"/>
    </row>
    <row r="52" spans="1:52" ht="20.100000000000001" customHeight="1" x14ac:dyDescent="0.25">
      <c r="A52" s="121" t="s">
        <v>74</v>
      </c>
      <c r="B52" s="117">
        <v>72819.339999999982</v>
      </c>
      <c r="C52" s="154">
        <v>87274.840000000011</v>
      </c>
      <c r="D52" s="154">
        <v>101727.20000000001</v>
      </c>
      <c r="E52" s="154">
        <v>110658.78999999996</v>
      </c>
      <c r="F52" s="154">
        <v>109991.49999999996</v>
      </c>
      <c r="G52" s="154">
        <v>92866.790000000066</v>
      </c>
      <c r="H52" s="154">
        <v>72567.640000000072</v>
      </c>
      <c r="I52" s="154">
        <v>85040.37</v>
      </c>
      <c r="J52" s="154">
        <v>97721.83</v>
      </c>
      <c r="K52" s="202">
        <v>111683.34999999996</v>
      </c>
      <c r="L52" s="202">
        <v>113066.83</v>
      </c>
      <c r="M52" s="202">
        <v>124276.87000000002</v>
      </c>
      <c r="N52" s="202">
        <v>139222.91999999995</v>
      </c>
      <c r="O52" s="119">
        <v>127044.11999999995</v>
      </c>
      <c r="P52" s="52">
        <f t="shared" ref="P52:P67" si="107">IF(O52="","",(O52-N52)/N52)</f>
        <v>-8.7476975773816606E-2</v>
      </c>
      <c r="R52" s="109" t="s">
        <v>74</v>
      </c>
      <c r="S52" s="117">
        <v>14439.179</v>
      </c>
      <c r="T52" s="154">
        <v>17444.693999999992</v>
      </c>
      <c r="U52" s="154">
        <v>20090.994000000017</v>
      </c>
      <c r="V52" s="154">
        <v>22514.599000000009</v>
      </c>
      <c r="W52" s="154">
        <v>22065.344000000008</v>
      </c>
      <c r="X52" s="154">
        <v>19101.218999999997</v>
      </c>
      <c r="Y52" s="154">
        <v>19254.929999999989</v>
      </c>
      <c r="Z52" s="154">
        <v>22517.317999999988</v>
      </c>
      <c r="AA52" s="154">
        <v>25713.953000000001</v>
      </c>
      <c r="AB52" s="154">
        <v>28323.108</v>
      </c>
      <c r="AC52" s="154">
        <v>28077.08600000001</v>
      </c>
      <c r="AD52" s="154">
        <v>31587.514000000025</v>
      </c>
      <c r="AE52" s="154">
        <v>37713.375000000029</v>
      </c>
      <c r="AF52" s="119">
        <v>37718.443000000043</v>
      </c>
      <c r="AG52" s="52">
        <f t="shared" ref="AG52:AG62" si="108">(AF52-AE52)/AE52</f>
        <v>1.3438203289983593E-4</v>
      </c>
      <c r="AI52" s="198">
        <f t="shared" si="95"/>
        <v>1.9828769390109828</v>
      </c>
      <c r="AJ52" s="157">
        <f t="shared" si="96"/>
        <v>1.9988227993313985</v>
      </c>
      <c r="AK52" s="157">
        <f t="shared" si="97"/>
        <v>1.9749874173279136</v>
      </c>
      <c r="AL52" s="157">
        <f t="shared" si="98"/>
        <v>2.0345965286625685</v>
      </c>
      <c r="AM52" s="157">
        <f t="shared" si="99"/>
        <v>2.0060953800975545</v>
      </c>
      <c r="AN52" s="157">
        <f t="shared" si="100"/>
        <v>2.0568406639230217</v>
      </c>
      <c r="AO52" s="157">
        <f t="shared" si="101"/>
        <v>2.6533769046368283</v>
      </c>
      <c r="AP52" s="157">
        <f t="shared" si="102"/>
        <v>2.647838667682183</v>
      </c>
      <c r="AQ52" s="157">
        <f t="shared" si="103"/>
        <v>2.631341738074287</v>
      </c>
      <c r="AR52" s="157">
        <f t="shared" si="104"/>
        <v>2.536018842558001</v>
      </c>
      <c r="AS52" s="157">
        <f t="shared" si="105"/>
        <v>2.4832292547690611</v>
      </c>
      <c r="AT52" s="157">
        <f t="shared" si="105"/>
        <v>2.5417049850064632</v>
      </c>
      <c r="AU52" s="157">
        <f t="shared" ref="AU52:AU60" si="109">(AE52/N52)*10</f>
        <v>2.7088481551744525</v>
      </c>
      <c r="AV52" s="157">
        <f t="shared" ref="AV52" si="110">(AF52/O52)*10</f>
        <v>2.9689247326047092</v>
      </c>
      <c r="AW52" s="52">
        <f t="shared" ref="AW52" si="111">IF(AV52="","",(AV52-AU52)/AU52)</f>
        <v>9.6010024383780007E-2</v>
      </c>
      <c r="AZ52" s="105"/>
    </row>
    <row r="53" spans="1:52" ht="20.100000000000001" customHeight="1" x14ac:dyDescent="0.25">
      <c r="A53" s="121" t="s">
        <v>75</v>
      </c>
      <c r="B53" s="117">
        <v>84633.959999999977</v>
      </c>
      <c r="C53" s="154">
        <v>105231.42000000006</v>
      </c>
      <c r="D53" s="154">
        <v>125552.12000000001</v>
      </c>
      <c r="E53" s="154">
        <v>103316.65999999999</v>
      </c>
      <c r="F53" s="154">
        <v>107623.27999999997</v>
      </c>
      <c r="G53" s="154">
        <v>129782.01999999996</v>
      </c>
      <c r="H53" s="154">
        <v>82471.939999999886</v>
      </c>
      <c r="I53" s="154">
        <v>109657.74999999996</v>
      </c>
      <c r="J53" s="154">
        <v>106502.67</v>
      </c>
      <c r="K53" s="202">
        <v>100151.61999999988</v>
      </c>
      <c r="L53" s="202">
        <v>137560.88999999996</v>
      </c>
      <c r="M53" s="202">
        <v>160491.22000000006</v>
      </c>
      <c r="N53" s="202">
        <v>144818.48000000007</v>
      </c>
      <c r="O53" s="119">
        <v>150793.38000000009</v>
      </c>
      <c r="P53" s="52">
        <f t="shared" si="107"/>
        <v>4.1257856041577154E-2</v>
      </c>
      <c r="R53" s="109" t="s">
        <v>75</v>
      </c>
      <c r="S53" s="117">
        <v>16992.152000000002</v>
      </c>
      <c r="T53" s="154">
        <v>19273.382000000009</v>
      </c>
      <c r="U53" s="154">
        <v>22749.488000000016</v>
      </c>
      <c r="V53" s="154">
        <v>20836.083999999995</v>
      </c>
      <c r="W53" s="154">
        <v>21337.534000000003</v>
      </c>
      <c r="X53" s="154">
        <v>27425.90399999998</v>
      </c>
      <c r="Y53" s="154">
        <v>21464.642000000003</v>
      </c>
      <c r="Z53" s="154">
        <v>29322.409999999974</v>
      </c>
      <c r="AA53" s="154">
        <v>27877.649000000001</v>
      </c>
      <c r="AB53" s="154">
        <v>26138.823000000029</v>
      </c>
      <c r="AC53" s="154">
        <v>35987.321000000011</v>
      </c>
      <c r="AD53" s="154">
        <v>45543.809999999969</v>
      </c>
      <c r="AE53" s="154">
        <v>41273.985000000037</v>
      </c>
      <c r="AF53" s="119">
        <v>43935.771000000044</v>
      </c>
      <c r="AG53" s="52">
        <f t="shared" si="108"/>
        <v>6.4490647074664703E-2</v>
      </c>
      <c r="AI53" s="198">
        <f t="shared" si="95"/>
        <v>2.0077226683000542</v>
      </c>
      <c r="AJ53" s="157">
        <f t="shared" si="96"/>
        <v>1.8315235126543004</v>
      </c>
      <c r="AK53" s="157">
        <f t="shared" si="97"/>
        <v>1.8119557041330736</v>
      </c>
      <c r="AL53" s="157">
        <f t="shared" si="98"/>
        <v>2.0167206334389824</v>
      </c>
      <c r="AM53" s="157">
        <f t="shared" si="99"/>
        <v>1.9826132412987234</v>
      </c>
      <c r="AN53" s="157">
        <f t="shared" si="100"/>
        <v>2.113228319300315</v>
      </c>
      <c r="AO53" s="157">
        <f t="shared" si="101"/>
        <v>2.602660007755369</v>
      </c>
      <c r="AP53" s="157">
        <f t="shared" si="102"/>
        <v>2.6739934021991134</v>
      </c>
      <c r="AQ53" s="157">
        <f t="shared" si="103"/>
        <v>2.617554001228326</v>
      </c>
      <c r="AR53" s="157">
        <f t="shared" si="104"/>
        <v>2.609925131515602</v>
      </c>
      <c r="AS53" s="157">
        <f t="shared" si="105"/>
        <v>2.6161012043466729</v>
      </c>
      <c r="AT53" s="157">
        <f t="shared" si="105"/>
        <v>2.8377757985763923</v>
      </c>
      <c r="AU53" s="157">
        <f t="shared" si="109"/>
        <v>2.8500495931182273</v>
      </c>
      <c r="AV53" s="157">
        <f t="shared" ref="AV53" si="112">(AF53/O53)*10</f>
        <v>2.9136405722850709</v>
      </c>
      <c r="AW53" s="52">
        <f t="shared" ref="AW53" si="113">IF(AV53="","",(AV53-AU53)/AU53)</f>
        <v>2.2312236011749191E-2</v>
      </c>
      <c r="AZ53" s="105"/>
    </row>
    <row r="54" spans="1:52" ht="20.100000000000001" customHeight="1" x14ac:dyDescent="0.25">
      <c r="A54" s="121" t="s">
        <v>76</v>
      </c>
      <c r="B54" s="117">
        <v>86281.630000000092</v>
      </c>
      <c r="C54" s="154">
        <v>90571.82</v>
      </c>
      <c r="D54" s="154">
        <v>114496.53999999998</v>
      </c>
      <c r="E54" s="154">
        <v>127144.32000000001</v>
      </c>
      <c r="F54" s="154">
        <v>101418.98</v>
      </c>
      <c r="G54" s="154">
        <v>138312.82000000012</v>
      </c>
      <c r="H54" s="154">
        <v>88569.839999999909</v>
      </c>
      <c r="I54" s="154">
        <v>90108.859999999855</v>
      </c>
      <c r="J54" s="154">
        <v>116074.35</v>
      </c>
      <c r="K54" s="202">
        <v>110198.37999999993</v>
      </c>
      <c r="L54" s="202">
        <v>117688.19999999992</v>
      </c>
      <c r="M54" s="202">
        <v>152709.8000000001</v>
      </c>
      <c r="N54" s="202">
        <v>130088.77</v>
      </c>
      <c r="O54" s="119"/>
      <c r="P54" s="52" t="str">
        <f t="shared" si="107"/>
        <v/>
      </c>
      <c r="R54" s="109" t="s">
        <v>76</v>
      </c>
      <c r="S54" s="117">
        <v>16453.240000000009</v>
      </c>
      <c r="T54" s="154">
        <v>17348.706999999995</v>
      </c>
      <c r="U54" s="154">
        <v>21481.076000000001</v>
      </c>
      <c r="V54" s="154">
        <v>23047.187999999995</v>
      </c>
      <c r="W54" s="154">
        <v>22346.683000000005</v>
      </c>
      <c r="X54" s="154">
        <v>26898.605999999982</v>
      </c>
      <c r="Y54" s="154">
        <v>21576.277000000009</v>
      </c>
      <c r="Z54" s="154">
        <v>21389.478000000017</v>
      </c>
      <c r="AA54" s="154">
        <v>27604.588</v>
      </c>
      <c r="AB54" s="154">
        <v>27317.737999999994</v>
      </c>
      <c r="AC54" s="154">
        <v>32348.051999999996</v>
      </c>
      <c r="AD54" s="154">
        <v>41453.064999999973</v>
      </c>
      <c r="AE54" s="154">
        <v>37378.63299999998</v>
      </c>
      <c r="AF54" s="119"/>
      <c r="AG54" s="52">
        <f t="shared" si="108"/>
        <v>-1</v>
      </c>
      <c r="AI54" s="198">
        <f t="shared" si="95"/>
        <v>1.9069227134443323</v>
      </c>
      <c r="AJ54" s="157">
        <f t="shared" si="96"/>
        <v>1.915464103514757</v>
      </c>
      <c r="AK54" s="157">
        <f t="shared" si="97"/>
        <v>1.8761332001822941</v>
      </c>
      <c r="AL54" s="157">
        <f t="shared" si="98"/>
        <v>1.8126793237794652</v>
      </c>
      <c r="AM54" s="157">
        <f t="shared" si="99"/>
        <v>2.2034024597762674</v>
      </c>
      <c r="AN54" s="157">
        <f t="shared" si="100"/>
        <v>1.9447659298682476</v>
      </c>
      <c r="AO54" s="157">
        <f t="shared" si="101"/>
        <v>2.43607496637682</v>
      </c>
      <c r="AP54" s="157">
        <f t="shared" si="102"/>
        <v>2.3737374992869791</v>
      </c>
      <c r="AQ54" s="157">
        <f t="shared" si="103"/>
        <v>2.3781815706915439</v>
      </c>
      <c r="AR54" s="157">
        <f t="shared" si="104"/>
        <v>2.4789600355286541</v>
      </c>
      <c r="AS54" s="157">
        <f t="shared" si="105"/>
        <v>2.7486232264577093</v>
      </c>
      <c r="AT54" s="157">
        <f t="shared" si="105"/>
        <v>2.7144993314116017</v>
      </c>
      <c r="AU54" s="157">
        <f t="shared" si="109"/>
        <v>2.8733174277841185</v>
      </c>
      <c r="AV54" s="157"/>
      <c r="AW54" s="52" t="str">
        <f t="shared" ref="AW54" si="114">IF(AV54="","",(AV54-AU54)/AU54)</f>
        <v/>
      </c>
      <c r="AZ54" s="105"/>
    </row>
    <row r="55" spans="1:52" ht="20.100000000000001" customHeight="1" x14ac:dyDescent="0.25">
      <c r="A55" s="121" t="s">
        <v>77</v>
      </c>
      <c r="B55" s="117">
        <v>103881.57000000004</v>
      </c>
      <c r="C55" s="154">
        <v>116719.58999999998</v>
      </c>
      <c r="D55" s="154">
        <v>131645.18999999994</v>
      </c>
      <c r="E55" s="154">
        <v>124200.61000000002</v>
      </c>
      <c r="F55" s="154">
        <v>115003.54999999996</v>
      </c>
      <c r="G55" s="154">
        <v>101873.18999999994</v>
      </c>
      <c r="H55" s="154">
        <v>98498.06999999992</v>
      </c>
      <c r="I55" s="154">
        <v>125707.18999999987</v>
      </c>
      <c r="J55" s="154">
        <v>118085.03</v>
      </c>
      <c r="K55" s="202">
        <v>138059.79999999987</v>
      </c>
      <c r="L55" s="202">
        <v>116199.34999999993</v>
      </c>
      <c r="M55" s="202">
        <v>158470.35999999993</v>
      </c>
      <c r="N55" s="202">
        <v>147437.25999999975</v>
      </c>
      <c r="O55" s="119"/>
      <c r="P55" s="52" t="str">
        <f t="shared" si="107"/>
        <v/>
      </c>
      <c r="R55" s="109" t="s">
        <v>77</v>
      </c>
      <c r="S55" s="117">
        <v>18200.404999999999</v>
      </c>
      <c r="T55" s="154">
        <v>20446.271000000008</v>
      </c>
      <c r="U55" s="154">
        <v>22726.202999999998</v>
      </c>
      <c r="V55" s="154">
        <v>24859.089999999986</v>
      </c>
      <c r="W55" s="154">
        <v>23995.31</v>
      </c>
      <c r="X55" s="154">
        <v>23727.782000000003</v>
      </c>
      <c r="Y55" s="154">
        <v>22966.652000000002</v>
      </c>
      <c r="Z55" s="154">
        <v>30743.068000000036</v>
      </c>
      <c r="AA55" s="154">
        <v>29718.337</v>
      </c>
      <c r="AB55" s="154">
        <v>31960.788000000026</v>
      </c>
      <c r="AC55" s="154">
        <v>29316.248000000011</v>
      </c>
      <c r="AD55" s="154">
        <v>42035.093000000081</v>
      </c>
      <c r="AE55" s="154">
        <v>42309.952000000027</v>
      </c>
      <c r="AF55" s="119"/>
      <c r="AG55" s="52">
        <f t="shared" si="108"/>
        <v>-1</v>
      </c>
      <c r="AI55" s="198">
        <f t="shared" si="95"/>
        <v>1.7520340711061637</v>
      </c>
      <c r="AJ55" s="157">
        <f t="shared" si="96"/>
        <v>1.7517428736684229</v>
      </c>
      <c r="AK55" s="157">
        <f t="shared" si="97"/>
        <v>1.726322321385233</v>
      </c>
      <c r="AL55" s="157">
        <f t="shared" si="98"/>
        <v>2.0015272066699175</v>
      </c>
      <c r="AM55" s="157">
        <f t="shared" si="99"/>
        <v>2.0864842867894087</v>
      </c>
      <c r="AN55" s="157">
        <f t="shared" si="100"/>
        <v>2.3291488172697856</v>
      </c>
      <c r="AO55" s="157">
        <f t="shared" si="101"/>
        <v>2.331685483786639</v>
      </c>
      <c r="AP55" s="157">
        <f t="shared" si="102"/>
        <v>2.4456093561553693</v>
      </c>
      <c r="AQ55" s="157">
        <f t="shared" si="103"/>
        <v>2.5166896261109475</v>
      </c>
      <c r="AR55" s="157">
        <f t="shared" si="104"/>
        <v>2.3149959655163963</v>
      </c>
      <c r="AS55" s="157">
        <f t="shared" si="105"/>
        <v>2.5229270215366979</v>
      </c>
      <c r="AT55" s="157">
        <f t="shared" si="105"/>
        <v>2.6525523763560646</v>
      </c>
      <c r="AU55" s="157">
        <f t="shared" si="109"/>
        <v>2.8696919625337651</v>
      </c>
      <c r="AV55" s="157"/>
      <c r="AW55" s="52" t="str">
        <f t="shared" ref="AW55" si="115">IF(AV55="","",(AV55-AU55)/AU55)</f>
        <v/>
      </c>
      <c r="AZ55" s="105"/>
    </row>
    <row r="56" spans="1:52" ht="20.100000000000001" customHeight="1" x14ac:dyDescent="0.25">
      <c r="A56" s="121" t="s">
        <v>78</v>
      </c>
      <c r="B56" s="117">
        <v>80469.45</v>
      </c>
      <c r="C56" s="154">
        <v>123040.03000000013</v>
      </c>
      <c r="D56" s="154">
        <v>125120.51999999996</v>
      </c>
      <c r="E56" s="154">
        <v>89935.11</v>
      </c>
      <c r="F56" s="154">
        <v>114563.67999999995</v>
      </c>
      <c r="G56" s="154">
        <v>112203.61000000006</v>
      </c>
      <c r="H56" s="154">
        <v>84181.98000000001</v>
      </c>
      <c r="I56" s="154">
        <v>122243.79999999989</v>
      </c>
      <c r="J56" s="154">
        <v>107462.64</v>
      </c>
      <c r="K56" s="202">
        <v>99905.849999999889</v>
      </c>
      <c r="L56" s="202">
        <v>139118.61999999991</v>
      </c>
      <c r="M56" s="202">
        <v>143847.72999999998</v>
      </c>
      <c r="N56" s="202">
        <v>133743.93</v>
      </c>
      <c r="O56" s="119"/>
      <c r="P56" s="52" t="str">
        <f t="shared" si="107"/>
        <v/>
      </c>
      <c r="R56" s="109" t="s">
        <v>78</v>
      </c>
      <c r="S56" s="117">
        <v>17415.862000000005</v>
      </c>
      <c r="T56" s="154">
        <v>20004.232999999982</v>
      </c>
      <c r="U56" s="154">
        <v>23077.424999999992</v>
      </c>
      <c r="V56" s="154">
        <v>20396.612000000005</v>
      </c>
      <c r="W56" s="154">
        <v>22655.134000000016</v>
      </c>
      <c r="X56" s="154">
        <v>25022.574999999983</v>
      </c>
      <c r="Y56" s="154">
        <v>20750.199000000015</v>
      </c>
      <c r="Z56" s="154">
        <v>28108.851999999995</v>
      </c>
      <c r="AA56" s="154">
        <v>27267.624</v>
      </c>
      <c r="AB56" s="154">
        <v>25611.110000000004</v>
      </c>
      <c r="AC56" s="154">
        <v>32107.317999999985</v>
      </c>
      <c r="AD56" s="154">
        <v>37813.970000000023</v>
      </c>
      <c r="AE56" s="154">
        <v>38237.15100000002</v>
      </c>
      <c r="AF56" s="119"/>
      <c r="AG56" s="52">
        <f t="shared" si="108"/>
        <v>-1</v>
      </c>
      <c r="AI56" s="198">
        <f t="shared" si="95"/>
        <v>2.1642824699311363</v>
      </c>
      <c r="AJ56" s="157">
        <f t="shared" si="96"/>
        <v>1.6258312843389231</v>
      </c>
      <c r="AK56" s="157">
        <f t="shared" si="97"/>
        <v>1.8444156881700937</v>
      </c>
      <c r="AL56" s="157">
        <f t="shared" si="98"/>
        <v>2.2679253964330508</v>
      </c>
      <c r="AM56" s="157">
        <f t="shared" si="99"/>
        <v>1.9775145141985686</v>
      </c>
      <c r="AN56" s="157">
        <f t="shared" si="100"/>
        <v>2.2301042720461464</v>
      </c>
      <c r="AO56" s="157">
        <f t="shared" si="101"/>
        <v>2.4649217088977964</v>
      </c>
      <c r="AP56" s="157">
        <f t="shared" si="102"/>
        <v>2.2994092133916011</v>
      </c>
      <c r="AQ56" s="157">
        <f t="shared" si="103"/>
        <v>2.5374049995421668</v>
      </c>
      <c r="AR56" s="157">
        <f t="shared" si="104"/>
        <v>2.5635245583717103</v>
      </c>
      <c r="AS56" s="157">
        <f t="shared" si="105"/>
        <v>2.3079094660369694</v>
      </c>
      <c r="AT56" s="157">
        <f t="shared" si="105"/>
        <v>2.6287498593130412</v>
      </c>
      <c r="AU56" s="157">
        <f t="shared" si="109"/>
        <v>2.858982160910033</v>
      </c>
      <c r="AV56" s="157"/>
      <c r="AW56" s="52" t="str">
        <f t="shared" ref="AW56" si="116">IF(AV56="","",(AV56-AU56)/AU56)</f>
        <v/>
      </c>
      <c r="AZ56" s="105"/>
    </row>
    <row r="57" spans="1:52" ht="20.100000000000001" customHeight="1" x14ac:dyDescent="0.25">
      <c r="A57" s="121" t="s">
        <v>79</v>
      </c>
      <c r="B57" s="117">
        <v>121245.22000000007</v>
      </c>
      <c r="C57" s="154">
        <v>148123.03999999998</v>
      </c>
      <c r="D57" s="154">
        <v>145034.51999999987</v>
      </c>
      <c r="E57" s="154">
        <v>118029.58</v>
      </c>
      <c r="F57" s="154">
        <v>152352.9499999999</v>
      </c>
      <c r="G57" s="154">
        <v>143202.34999999995</v>
      </c>
      <c r="H57" s="154">
        <v>113759.98999999999</v>
      </c>
      <c r="I57" s="154">
        <v>109766.18999999993</v>
      </c>
      <c r="J57" s="154">
        <v>119696.71</v>
      </c>
      <c r="K57" s="202">
        <v>134141.46999999994</v>
      </c>
      <c r="L57" s="202">
        <v>184285.92000000013</v>
      </c>
      <c r="M57" s="202">
        <v>165955.71</v>
      </c>
      <c r="N57" s="202">
        <v>166057.73999999987</v>
      </c>
      <c r="O57" s="119"/>
      <c r="P57" s="52" t="str">
        <f t="shared" si="107"/>
        <v/>
      </c>
      <c r="R57" s="109" t="s">
        <v>79</v>
      </c>
      <c r="S57" s="117">
        <v>21585.097000000031</v>
      </c>
      <c r="T57" s="154">
        <v>27388.943999999978</v>
      </c>
      <c r="U57" s="154">
        <v>30041.980000000014</v>
      </c>
      <c r="V57" s="154">
        <v>31158.237999999987</v>
      </c>
      <c r="W57" s="154">
        <v>32854.051000000014</v>
      </c>
      <c r="X57" s="154">
        <v>32382.404999999973</v>
      </c>
      <c r="Y57" s="154">
        <v>26168.737000000016</v>
      </c>
      <c r="Z57" s="154">
        <v>29583.368000000006</v>
      </c>
      <c r="AA57" s="154">
        <v>33476.61</v>
      </c>
      <c r="AB57" s="154">
        <v>36683.536999999989</v>
      </c>
      <c r="AC57" s="154">
        <v>47305.887999999992</v>
      </c>
      <c r="AD57" s="154">
        <v>47700.946000000025</v>
      </c>
      <c r="AE57" s="154">
        <v>48310.505000000019</v>
      </c>
      <c r="AF57" s="119"/>
      <c r="AG57" s="52">
        <f t="shared" si="108"/>
        <v>-1</v>
      </c>
      <c r="AI57" s="198">
        <f t="shared" si="95"/>
        <v>1.78028436914874</v>
      </c>
      <c r="AJ57" s="157">
        <f t="shared" si="96"/>
        <v>1.8490670998920886</v>
      </c>
      <c r="AK57" s="157">
        <f t="shared" si="97"/>
        <v>2.0713675613226452</v>
      </c>
      <c r="AL57" s="157">
        <f t="shared" si="98"/>
        <v>2.6398668876056313</v>
      </c>
      <c r="AM57" s="157">
        <f t="shared" si="99"/>
        <v>2.1564433770399614</v>
      </c>
      <c r="AN57" s="157">
        <f t="shared" si="100"/>
        <v>2.2613040218962874</v>
      </c>
      <c r="AO57" s="157">
        <f t="shared" si="101"/>
        <v>2.3003462816760107</v>
      </c>
      <c r="AP57" s="157">
        <f t="shared" si="102"/>
        <v>2.695125703096739</v>
      </c>
      <c r="AQ57" s="157">
        <f t="shared" si="103"/>
        <v>2.7967861439132284</v>
      </c>
      <c r="AR57" s="157">
        <f t="shared" si="104"/>
        <v>2.7346902490333531</v>
      </c>
      <c r="AS57" s="157">
        <f t="shared" si="105"/>
        <v>2.5669833050728972</v>
      </c>
      <c r="AT57" s="157">
        <f t="shared" si="105"/>
        <v>2.8743178526367079</v>
      </c>
      <c r="AU57" s="157">
        <f t="shared" si="109"/>
        <v>2.9092594539706522</v>
      </c>
      <c r="AV57" s="157"/>
      <c r="AW57" s="52" t="str">
        <f t="shared" ref="AW57" si="117">IF(AV57="","",(AV57-AU57)/AU57)</f>
        <v/>
      </c>
      <c r="AZ57" s="105"/>
    </row>
    <row r="58" spans="1:52" ht="20.100000000000001" customHeight="1" x14ac:dyDescent="0.25">
      <c r="A58" s="121" t="s">
        <v>80</v>
      </c>
      <c r="B58" s="117">
        <v>103944.79999999996</v>
      </c>
      <c r="C58" s="154">
        <v>126697.19000000006</v>
      </c>
      <c r="D58" s="154">
        <v>128779.38999999998</v>
      </c>
      <c r="E58" s="154">
        <v>107220.34000000003</v>
      </c>
      <c r="F58" s="154">
        <v>93191.830000000045</v>
      </c>
      <c r="G58" s="154">
        <v>109094.74000000005</v>
      </c>
      <c r="H58" s="154">
        <v>96182.719999999987</v>
      </c>
      <c r="I58" s="154">
        <v>105906.66999999993</v>
      </c>
      <c r="J58" s="154">
        <v>100874.44</v>
      </c>
      <c r="K58" s="202">
        <v>95104.369999999879</v>
      </c>
      <c r="L58" s="202">
        <v>125189.41999999995</v>
      </c>
      <c r="M58" s="202">
        <v>143649.37999999992</v>
      </c>
      <c r="N58" s="202">
        <v>142575.53000000003</v>
      </c>
      <c r="O58" s="119"/>
      <c r="P58" s="52" t="str">
        <f t="shared" si="107"/>
        <v/>
      </c>
      <c r="R58" s="109" t="s">
        <v>80</v>
      </c>
      <c r="S58" s="117">
        <v>17333.093000000012</v>
      </c>
      <c r="T58" s="154">
        <v>19429.269</v>
      </c>
      <c r="U58" s="154">
        <v>22173.393</v>
      </c>
      <c r="V58" s="154">
        <v>23485.576000000015</v>
      </c>
      <c r="W58" s="154">
        <v>20594.052000000025</v>
      </c>
      <c r="X58" s="154">
        <v>21320.543000000012</v>
      </c>
      <c r="Y58" s="154">
        <v>22518.471000000009</v>
      </c>
      <c r="Z58" s="154">
        <v>23832.374000000018</v>
      </c>
      <c r="AA58" s="154">
        <v>25445.677</v>
      </c>
      <c r="AB58" s="154">
        <v>24566.240999999998</v>
      </c>
      <c r="AC58" s="154">
        <v>31984.679000000015</v>
      </c>
      <c r="AD58" s="154">
        <v>35298.485999999997</v>
      </c>
      <c r="AE58" s="154">
        <v>41312.681000000026</v>
      </c>
      <c r="AF58" s="119"/>
      <c r="AG58" s="52">
        <f t="shared" si="108"/>
        <v>-1</v>
      </c>
      <c r="AI58" s="198">
        <f t="shared" si="95"/>
        <v>1.6675286305808483</v>
      </c>
      <c r="AJ58" s="157">
        <f t="shared" si="96"/>
        <v>1.5335201199016324</v>
      </c>
      <c r="AK58" s="157">
        <f t="shared" si="97"/>
        <v>1.7218122402971472</v>
      </c>
      <c r="AL58" s="157">
        <f t="shared" si="98"/>
        <v>2.1904030522566904</v>
      </c>
      <c r="AM58" s="157">
        <f t="shared" si="99"/>
        <v>2.2098559498187784</v>
      </c>
      <c r="AN58" s="157">
        <f t="shared" si="100"/>
        <v>1.9543144793232015</v>
      </c>
      <c r="AO58" s="157">
        <f t="shared" si="101"/>
        <v>2.3412179443459293</v>
      </c>
      <c r="AP58" s="157">
        <f t="shared" si="102"/>
        <v>2.250318511572504</v>
      </c>
      <c r="AQ58" s="157">
        <f t="shared" si="103"/>
        <v>2.5225098647387783</v>
      </c>
      <c r="AR58" s="157">
        <f t="shared" si="104"/>
        <v>2.5830822495328061</v>
      </c>
      <c r="AS58" s="157">
        <f t="shared" si="105"/>
        <v>2.554902722610267</v>
      </c>
      <c r="AT58" s="157">
        <f t="shared" si="105"/>
        <v>2.4572668535012139</v>
      </c>
      <c r="AU58" s="157">
        <f t="shared" si="109"/>
        <v>2.8975996792717531</v>
      </c>
      <c r="AV58" s="157"/>
      <c r="AW58" s="52" t="str">
        <f t="shared" ref="AW58" si="118">IF(AV58="","",(AV58-AU58)/AU58)</f>
        <v/>
      </c>
      <c r="AZ58" s="105"/>
    </row>
    <row r="59" spans="1:52" ht="20.100000000000001" customHeight="1" x14ac:dyDescent="0.25">
      <c r="A59" s="121" t="s">
        <v>81</v>
      </c>
      <c r="B59" s="117">
        <v>137727.64000000004</v>
      </c>
      <c r="C59" s="154">
        <v>135396.7600000001</v>
      </c>
      <c r="D59" s="154">
        <v>128850.10999999991</v>
      </c>
      <c r="E59" s="154">
        <v>149577.98000000007</v>
      </c>
      <c r="F59" s="154">
        <v>166278.61999999994</v>
      </c>
      <c r="G59" s="154">
        <v>139990.40999999989</v>
      </c>
      <c r="H59" s="154">
        <v>114966.93999999992</v>
      </c>
      <c r="I59" s="154">
        <v>120221.59999999985</v>
      </c>
      <c r="J59" s="154">
        <v>102458.58</v>
      </c>
      <c r="K59" s="202">
        <v>130379.02000000002</v>
      </c>
      <c r="L59" s="202">
        <v>176086.6500000002</v>
      </c>
      <c r="M59" s="202">
        <v>152978.70999999976</v>
      </c>
      <c r="N59" s="202">
        <v>184217.21000000008</v>
      </c>
      <c r="O59" s="119"/>
      <c r="P59" s="52" t="str">
        <f t="shared" si="107"/>
        <v/>
      </c>
      <c r="R59" s="109" t="s">
        <v>81</v>
      </c>
      <c r="S59" s="117">
        <v>27788.44999999999</v>
      </c>
      <c r="T59" s="154">
        <v>28869.683000000026</v>
      </c>
      <c r="U59" s="154">
        <v>26669.555999999982</v>
      </c>
      <c r="V59" s="154">
        <v>36191.052999999971</v>
      </c>
      <c r="W59" s="154">
        <v>36827.313000000016</v>
      </c>
      <c r="X59" s="154">
        <v>34137.561000000023</v>
      </c>
      <c r="Y59" s="154">
        <v>30078.559999999987</v>
      </c>
      <c r="Z59" s="154">
        <v>32961.33</v>
      </c>
      <c r="AA59" s="154">
        <v>30391.468000000001</v>
      </c>
      <c r="AB59" s="154">
        <v>34622.571999999993</v>
      </c>
      <c r="AC59" s="154">
        <v>49065.408999999992</v>
      </c>
      <c r="AD59" s="154">
        <v>50534.001999999964</v>
      </c>
      <c r="AE59" s="154">
        <v>54675.740000000056</v>
      </c>
      <c r="AF59" s="119"/>
      <c r="AG59" s="52">
        <f t="shared" si="108"/>
        <v>-1</v>
      </c>
      <c r="AI59" s="198">
        <f t="shared" si="95"/>
        <v>2.0176378539558204</v>
      </c>
      <c r="AJ59" s="157">
        <f t="shared" si="96"/>
        <v>2.1322284964573752</v>
      </c>
      <c r="AK59" s="157">
        <f t="shared" si="97"/>
        <v>2.0698124355501131</v>
      </c>
      <c r="AL59" s="157">
        <f t="shared" si="98"/>
        <v>2.4195441735474672</v>
      </c>
      <c r="AM59" s="157">
        <f t="shared" si="99"/>
        <v>2.2147954439362096</v>
      </c>
      <c r="AN59" s="157">
        <f t="shared" si="100"/>
        <v>2.4385642559372496</v>
      </c>
      <c r="AO59" s="157">
        <f t="shared" si="101"/>
        <v>2.6162790798815738</v>
      </c>
      <c r="AP59" s="157">
        <f t="shared" si="102"/>
        <v>2.741714467283753</v>
      </c>
      <c r="AQ59" s="157">
        <f t="shared" si="103"/>
        <v>2.9662199105238427</v>
      </c>
      <c r="AR59" s="157">
        <f t="shared" si="104"/>
        <v>2.6555324622013563</v>
      </c>
      <c r="AS59" s="157">
        <f t="shared" si="105"/>
        <v>2.786435485029668</v>
      </c>
      <c r="AT59" s="157">
        <f t="shared" si="105"/>
        <v>3.3033356079417873</v>
      </c>
      <c r="AU59" s="157">
        <f t="shared" si="109"/>
        <v>2.9680039123380508</v>
      </c>
      <c r="AV59" s="157"/>
      <c r="AW59" s="52" t="str">
        <f t="shared" ref="AW59" si="119">IF(AV59="","",(AV59-AU59)/AU59)</f>
        <v/>
      </c>
      <c r="AZ59" s="105"/>
    </row>
    <row r="60" spans="1:52" ht="20.100000000000001" customHeight="1" x14ac:dyDescent="0.25">
      <c r="A60" s="121" t="s">
        <v>82</v>
      </c>
      <c r="B60" s="117">
        <v>96321.399999999951</v>
      </c>
      <c r="C60" s="154">
        <v>139396.15999999995</v>
      </c>
      <c r="D60" s="154">
        <v>143871.70000000001</v>
      </c>
      <c r="E60" s="154">
        <v>165296.83000000013</v>
      </c>
      <c r="F60" s="154">
        <v>162972.80000000025</v>
      </c>
      <c r="G60" s="154">
        <v>134613.07000000015</v>
      </c>
      <c r="H60" s="154">
        <v>111063.55999999998</v>
      </c>
      <c r="I60" s="154">
        <v>140311.11000000004</v>
      </c>
      <c r="J60" s="154">
        <v>124944.51</v>
      </c>
      <c r="K60" s="202">
        <v>160061.01999999993</v>
      </c>
      <c r="L60" s="202">
        <v>197211.97000000015</v>
      </c>
      <c r="M60" s="202">
        <v>167044.91999999978</v>
      </c>
      <c r="N60" s="202">
        <v>168976.55999999997</v>
      </c>
      <c r="O60" s="119"/>
      <c r="P60" s="52" t="str">
        <f t="shared" si="107"/>
        <v/>
      </c>
      <c r="R60" s="109" t="s">
        <v>82</v>
      </c>
      <c r="S60" s="117">
        <v>22777.257000000005</v>
      </c>
      <c r="T60" s="154">
        <v>31524.350999999995</v>
      </c>
      <c r="U60" s="154">
        <v>36803.372000000003</v>
      </c>
      <c r="V60" s="154">
        <v>39015.558000000005</v>
      </c>
      <c r="W60" s="154">
        <v>41900.000000000029</v>
      </c>
      <c r="X60" s="154">
        <v>32669.316000000006</v>
      </c>
      <c r="Y60" s="154">
        <v>30619.310999999994</v>
      </c>
      <c r="Z60" s="154">
        <v>36041.668000000012</v>
      </c>
      <c r="AA60" s="154">
        <v>37442.144</v>
      </c>
      <c r="AB60" s="154">
        <v>42329.99000000002</v>
      </c>
      <c r="AC60" s="154">
        <v>56468.258000000016</v>
      </c>
      <c r="AD60" s="154">
        <v>50409.224999999999</v>
      </c>
      <c r="AE60" s="154">
        <v>53915.886999999995</v>
      </c>
      <c r="AF60" s="119"/>
      <c r="AG60" s="52">
        <f t="shared" si="108"/>
        <v>-1</v>
      </c>
      <c r="AI60" s="198">
        <f t="shared" si="95"/>
        <v>2.3647140718469641</v>
      </c>
      <c r="AJ60" s="157">
        <f t="shared" si="96"/>
        <v>2.2614935016861302</v>
      </c>
      <c r="AK60" s="157">
        <f t="shared" si="97"/>
        <v>2.5580688905462297</v>
      </c>
      <c r="AL60" s="157">
        <f t="shared" si="98"/>
        <v>2.3603331049966276</v>
      </c>
      <c r="AM60" s="157">
        <f t="shared" si="99"/>
        <v>2.5709811698639262</v>
      </c>
      <c r="AN60" s="157">
        <f t="shared" si="100"/>
        <v>2.426905203187177</v>
      </c>
      <c r="AO60" s="157">
        <f t="shared" si="101"/>
        <v>2.7569178405590455</v>
      </c>
      <c r="AP60" s="157">
        <f t="shared" si="102"/>
        <v>2.568696662723287</v>
      </c>
      <c r="AQ60" s="157">
        <f t="shared" si="103"/>
        <v>2.9967018158701015</v>
      </c>
      <c r="AR60" s="157">
        <f t="shared" si="104"/>
        <v>2.6446157846551293</v>
      </c>
      <c r="AS60" s="157">
        <f t="shared" si="105"/>
        <v>2.8633281235413843</v>
      </c>
      <c r="AT60" s="157">
        <f t="shared" si="105"/>
        <v>3.0177047586960484</v>
      </c>
      <c r="AU60" s="157">
        <f t="shared" si="109"/>
        <v>3.1907317204232353</v>
      </c>
      <c r="AV60" s="157"/>
      <c r="AW60" s="52" t="str">
        <f t="shared" ref="AW60" si="120">IF(AV60="","",(AV60-AU60)/AU60)</f>
        <v/>
      </c>
      <c r="AZ60" s="105"/>
    </row>
    <row r="61" spans="1:52" ht="20.100000000000001" customHeight="1" x14ac:dyDescent="0.25">
      <c r="A61" s="121" t="s">
        <v>83</v>
      </c>
      <c r="B61" s="117">
        <v>128709.03000000012</v>
      </c>
      <c r="C61" s="154">
        <v>150076.9599999999</v>
      </c>
      <c r="D61" s="154">
        <v>143385.01999999976</v>
      </c>
      <c r="E61" s="154">
        <v>130629.12999999999</v>
      </c>
      <c r="F61" s="154">
        <v>133047.13999999996</v>
      </c>
      <c r="G61" s="154">
        <v>119520.93999999986</v>
      </c>
      <c r="H61" s="154">
        <v>122238.15999999995</v>
      </c>
      <c r="I61" s="154">
        <v>104404.10999999999</v>
      </c>
      <c r="J61" s="154">
        <v>112380.65</v>
      </c>
      <c r="K61" s="202">
        <v>122802.49999999997</v>
      </c>
      <c r="L61" s="202">
        <v>177093.93000000025</v>
      </c>
      <c r="M61" s="202">
        <v>164471.48999999987</v>
      </c>
      <c r="N61" s="202">
        <v>192380.64999999997</v>
      </c>
      <c r="O61" s="119"/>
      <c r="P61" s="52" t="str">
        <f t="shared" si="107"/>
        <v/>
      </c>
      <c r="R61" s="109" t="s">
        <v>83</v>
      </c>
      <c r="S61" s="117">
        <v>25464.052000000007</v>
      </c>
      <c r="T61" s="154">
        <v>29523.48000000001</v>
      </c>
      <c r="U61" s="154">
        <v>31498.723000000002</v>
      </c>
      <c r="V61" s="154">
        <v>30997.326000000052</v>
      </c>
      <c r="W61" s="154">
        <v>32940.034999999967</v>
      </c>
      <c r="X61" s="154">
        <v>29831.125000000007</v>
      </c>
      <c r="Y61" s="154">
        <v>34519.751000000018</v>
      </c>
      <c r="Z61" s="154">
        <v>30903.571</v>
      </c>
      <c r="AA61" s="154">
        <v>32156.462</v>
      </c>
      <c r="AB61" s="154">
        <v>33336.43499999999</v>
      </c>
      <c r="AC61" s="154">
        <v>49473.65399999998</v>
      </c>
      <c r="AD61" s="154">
        <v>50897.267000000043</v>
      </c>
      <c r="AE61" s="154">
        <v>57319.658000000054</v>
      </c>
      <c r="AF61" s="119"/>
      <c r="AG61" s="52">
        <f t="shared" si="108"/>
        <v>-1</v>
      </c>
      <c r="AI61" s="198">
        <f t="shared" ref="AI61:AJ67" si="121">(S61/B61)*10</f>
        <v>1.9784200067392308</v>
      </c>
      <c r="AJ61" s="157">
        <f t="shared" si="121"/>
        <v>1.9672226836151285</v>
      </c>
      <c r="AK61" s="157">
        <f t="shared" ref="AK61:AT63" si="122">IF(U61="","",(U61/D61)*10)</f>
        <v>2.1967931517532344</v>
      </c>
      <c r="AL61" s="157">
        <f t="shared" si="122"/>
        <v>2.3729260081576027</v>
      </c>
      <c r="AM61" s="157">
        <f t="shared" si="122"/>
        <v>2.4758168420606395</v>
      </c>
      <c r="AN61" s="157">
        <f t="shared" si="122"/>
        <v>2.4958910965727048</v>
      </c>
      <c r="AO61" s="157">
        <f t="shared" si="122"/>
        <v>2.8239750172941114</v>
      </c>
      <c r="AP61" s="157">
        <f t="shared" si="122"/>
        <v>2.95999563618712</v>
      </c>
      <c r="AQ61" s="157">
        <f t="shared" si="122"/>
        <v>2.8613877922934243</v>
      </c>
      <c r="AR61" s="157">
        <f t="shared" si="122"/>
        <v>2.7146381384743794</v>
      </c>
      <c r="AS61" s="157">
        <f t="shared" si="122"/>
        <v>2.7936391721613445</v>
      </c>
      <c r="AT61" s="157">
        <f t="shared" si="122"/>
        <v>3.094595117974555</v>
      </c>
      <c r="AU61" s="157">
        <f t="shared" ref="AU61:AV63" si="123">IF(AE61="","",(AE61/N61)*10)</f>
        <v>2.9794918563795303</v>
      </c>
      <c r="AV61" s="157" t="str">
        <f t="shared" si="123"/>
        <v/>
      </c>
      <c r="AW61" s="52" t="str">
        <f t="shared" ref="AW61:AW67" si="124">IF(AV61="","",(AV61-AU61)/AU61)</f>
        <v/>
      </c>
      <c r="AZ61" s="105"/>
    </row>
    <row r="62" spans="1:52" ht="20.100000000000001" customHeight="1" thickBot="1" x14ac:dyDescent="0.3">
      <c r="A62" s="122" t="s">
        <v>84</v>
      </c>
      <c r="B62" s="196">
        <v>76422.39</v>
      </c>
      <c r="C62" s="155">
        <v>98632.750000000015</v>
      </c>
      <c r="D62" s="155">
        <v>93700.91999999994</v>
      </c>
      <c r="E62" s="155">
        <v>82943.079999999973</v>
      </c>
      <c r="F62" s="155">
        <v>100845.22000000002</v>
      </c>
      <c r="G62" s="155">
        <v>82769.729999999952</v>
      </c>
      <c r="H62" s="155">
        <v>78072.589999999866</v>
      </c>
      <c r="I62" s="155">
        <v>92901.83</v>
      </c>
      <c r="J62" s="155">
        <v>77572.28</v>
      </c>
      <c r="K62" s="203">
        <v>90006.149999999892</v>
      </c>
      <c r="L62" s="203">
        <v>119138.44999999997</v>
      </c>
      <c r="M62" s="203">
        <v>123755.49</v>
      </c>
      <c r="N62" s="203">
        <v>107840.05999999992</v>
      </c>
      <c r="O62" s="123"/>
      <c r="P62" s="52" t="str">
        <f t="shared" si="107"/>
        <v/>
      </c>
      <c r="R62" s="110" t="s">
        <v>84</v>
      </c>
      <c r="S62" s="196">
        <v>15596.707000000013</v>
      </c>
      <c r="T62" s="155">
        <v>18332.828999999987</v>
      </c>
      <c r="U62" s="155">
        <v>21648.361999999994</v>
      </c>
      <c r="V62" s="155">
        <v>20693.550999999999</v>
      </c>
      <c r="W62" s="155">
        <v>23770.443999999989</v>
      </c>
      <c r="X62" s="155">
        <v>22065.902999999984</v>
      </c>
      <c r="Y62" s="155">
        <v>24906.423000000003</v>
      </c>
      <c r="Z62" s="155">
        <v>28016.947000000004</v>
      </c>
      <c r="AA62" s="155">
        <v>26292.933000000001</v>
      </c>
      <c r="AB62" s="155">
        <v>27722.498999999978</v>
      </c>
      <c r="AC62" s="155">
        <v>34797.590000000011</v>
      </c>
      <c r="AD62" s="155">
        <v>34642.825000000055</v>
      </c>
      <c r="AE62" s="155">
        <v>33058.543999999987</v>
      </c>
      <c r="AF62" s="123"/>
      <c r="AG62" s="52">
        <f t="shared" si="108"/>
        <v>-1</v>
      </c>
      <c r="AI62" s="198">
        <f t="shared" si="121"/>
        <v>2.0408556968710365</v>
      </c>
      <c r="AJ62" s="157">
        <f t="shared" si="121"/>
        <v>1.8586959199657298</v>
      </c>
      <c r="AK62" s="157">
        <f t="shared" si="122"/>
        <v>2.3103681372605527</v>
      </c>
      <c r="AL62" s="157">
        <f t="shared" si="122"/>
        <v>2.494909882777443</v>
      </c>
      <c r="AM62" s="157">
        <f t="shared" si="122"/>
        <v>2.357121537342076</v>
      </c>
      <c r="AN62" s="157">
        <f t="shared" si="122"/>
        <v>2.6659387435479127</v>
      </c>
      <c r="AO62" s="157">
        <f t="shared" si="122"/>
        <v>3.190162257970441</v>
      </c>
      <c r="AP62" s="157">
        <f t="shared" si="122"/>
        <v>3.0157583548138938</v>
      </c>
      <c r="AQ62" s="157">
        <f t="shared" si="122"/>
        <v>3.3894753383554024</v>
      </c>
      <c r="AR62" s="157">
        <f t="shared" si="122"/>
        <v>3.080067195408315</v>
      </c>
      <c r="AS62" s="157">
        <f t="shared" si="122"/>
        <v>2.920769071613742</v>
      </c>
      <c r="AT62" s="157">
        <f t="shared" si="122"/>
        <v>2.7992960150697193</v>
      </c>
      <c r="AU62" s="157">
        <f t="shared" si="123"/>
        <v>3.0655160985630028</v>
      </c>
      <c r="AV62" s="157" t="str">
        <f t="shared" si="123"/>
        <v/>
      </c>
      <c r="AW62" s="52" t="str">
        <f t="shared" si="124"/>
        <v/>
      </c>
      <c r="AZ62" s="105"/>
    </row>
    <row r="63" spans="1:52" ht="20.100000000000001" customHeight="1" thickBot="1" x14ac:dyDescent="0.3">
      <c r="A63" s="35" t="str">
        <f>A19</f>
        <v>jan-mar</v>
      </c>
      <c r="B63" s="167">
        <f>SUM(B51:B53)</f>
        <v>234491.43</v>
      </c>
      <c r="C63" s="168">
        <f t="shared" ref="C63:O63" si="125">SUM(C51:C53)</f>
        <v>268123.53000000009</v>
      </c>
      <c r="D63" s="168">
        <f t="shared" si="125"/>
        <v>341123.42000000004</v>
      </c>
      <c r="E63" s="168">
        <f t="shared" si="125"/>
        <v>307586.39999999991</v>
      </c>
      <c r="F63" s="168">
        <f t="shared" si="125"/>
        <v>312002.81999999983</v>
      </c>
      <c r="G63" s="168">
        <f t="shared" si="125"/>
        <v>314085.74999999994</v>
      </c>
      <c r="H63" s="168">
        <f t="shared" si="125"/>
        <v>225185.55999999994</v>
      </c>
      <c r="I63" s="168">
        <f t="shared" si="125"/>
        <v>291368.51999999996</v>
      </c>
      <c r="J63" s="168">
        <f t="shared" si="125"/>
        <v>290915.21000000002</v>
      </c>
      <c r="K63" s="168">
        <f t="shared" si="125"/>
        <v>314581.43999999971</v>
      </c>
      <c r="L63" s="168">
        <f t="shared" si="125"/>
        <v>387624.22000000009</v>
      </c>
      <c r="M63" s="168">
        <f t="shared" si="125"/>
        <v>406414.75</v>
      </c>
      <c r="N63" s="168">
        <f t="shared" si="125"/>
        <v>412700.89999999979</v>
      </c>
      <c r="O63" s="169">
        <f t="shared" si="125"/>
        <v>414203.98</v>
      </c>
      <c r="P63" s="57">
        <f t="shared" si="107"/>
        <v>3.6420565111444916E-3</v>
      </c>
      <c r="R63" s="109"/>
      <c r="S63" s="167">
        <f>SUM(S51:S53)</f>
        <v>45609.39</v>
      </c>
      <c r="T63" s="168">
        <f t="shared" ref="T63:AF63" si="126">SUM(T51:T53)</f>
        <v>53062.921000000002</v>
      </c>
      <c r="U63" s="168">
        <f t="shared" si="126"/>
        <v>61321.651000000027</v>
      </c>
      <c r="V63" s="168">
        <f t="shared" si="126"/>
        <v>63351.315999999992</v>
      </c>
      <c r="W63" s="168">
        <f t="shared" si="126"/>
        <v>61448.611999999994</v>
      </c>
      <c r="X63" s="168">
        <f t="shared" si="126"/>
        <v>65590.697999999975</v>
      </c>
      <c r="Y63" s="168">
        <f t="shared" si="126"/>
        <v>58604.442999999985</v>
      </c>
      <c r="Z63" s="168">
        <f t="shared" si="126"/>
        <v>74095.891999999963</v>
      </c>
      <c r="AA63" s="168">
        <f t="shared" si="126"/>
        <v>76343.599000000002</v>
      </c>
      <c r="AB63" s="168">
        <f t="shared" si="126"/>
        <v>80321.476000000039</v>
      </c>
      <c r="AC63" s="168">
        <f t="shared" si="126"/>
        <v>99368.438000000038</v>
      </c>
      <c r="AD63" s="168">
        <f t="shared" si="126"/>
        <v>107006.38200000001</v>
      </c>
      <c r="AE63" s="168">
        <f t="shared" si="126"/>
        <v>114707.06400000004</v>
      </c>
      <c r="AF63" s="169">
        <f t="shared" si="126"/>
        <v>116636.85300000009</v>
      </c>
      <c r="AG63" s="57">
        <f t="shared" ref="AG63:AG67" si="127">IF(AF63="","",(AF63-AE63)/AE63)</f>
        <v>1.6823628229208683E-2</v>
      </c>
      <c r="AI63" s="199">
        <f t="shared" si="121"/>
        <v>1.9450344091466372</v>
      </c>
      <c r="AJ63" s="173">
        <f t="shared" si="121"/>
        <v>1.9790475308153666</v>
      </c>
      <c r="AK63" s="173">
        <f t="shared" si="122"/>
        <v>1.7976382565582869</v>
      </c>
      <c r="AL63" s="173">
        <f t="shared" si="122"/>
        <v>2.0596266935079059</v>
      </c>
      <c r="AM63" s="173">
        <f t="shared" si="122"/>
        <v>1.9694889937212756</v>
      </c>
      <c r="AN63" s="173">
        <f t="shared" si="122"/>
        <v>2.0883054388809423</v>
      </c>
      <c r="AO63" s="173">
        <f t="shared" si="122"/>
        <v>2.6024956040698171</v>
      </c>
      <c r="AP63" s="173">
        <f t="shared" si="122"/>
        <v>2.5430301118322589</v>
      </c>
      <c r="AQ63" s="173">
        <f t="shared" si="122"/>
        <v>2.6242560160398627</v>
      </c>
      <c r="AR63" s="173">
        <f t="shared" si="122"/>
        <v>2.5532808292822393</v>
      </c>
      <c r="AS63" s="173">
        <f t="shared" si="122"/>
        <v>2.5635250036749513</v>
      </c>
      <c r="AT63" s="173">
        <f t="shared" si="122"/>
        <v>2.6329354926217619</v>
      </c>
      <c r="AU63" s="173">
        <f t="shared" si="123"/>
        <v>2.7794236455505694</v>
      </c>
      <c r="AV63" s="173">
        <f t="shared" si="123"/>
        <v>2.8159278672310224</v>
      </c>
      <c r="AW63" s="61">
        <f t="shared" si="124"/>
        <v>1.3133737902421111E-2</v>
      </c>
      <c r="AZ63" s="105"/>
    </row>
    <row r="64" spans="1:52" ht="20.100000000000001" customHeight="1" x14ac:dyDescent="0.25">
      <c r="A64" s="121" t="s">
        <v>85</v>
      </c>
      <c r="B64" s="117">
        <f>SUM(B51:B53)</f>
        <v>234491.43</v>
      </c>
      <c r="C64" s="154">
        <f>SUM(C51:C53)</f>
        <v>268123.53000000009</v>
      </c>
      <c r="D64" s="154">
        <f>SUM(D51:D53)</f>
        <v>341123.42000000004</v>
      </c>
      <c r="E64" s="154">
        <f t="shared" ref="E64:N64" si="128">SUM(E51:E53)</f>
        <v>307586.39999999991</v>
      </c>
      <c r="F64" s="154">
        <f t="shared" si="128"/>
        <v>312002.81999999983</v>
      </c>
      <c r="G64" s="154">
        <f t="shared" si="128"/>
        <v>314085.74999999994</v>
      </c>
      <c r="H64" s="154">
        <f t="shared" si="128"/>
        <v>225185.55999999994</v>
      </c>
      <c r="I64" s="154">
        <f t="shared" si="128"/>
        <v>291368.51999999996</v>
      </c>
      <c r="J64" s="154">
        <f t="shared" si="128"/>
        <v>290915.21000000002</v>
      </c>
      <c r="K64" s="154">
        <f t="shared" si="128"/>
        <v>314581.43999999971</v>
      </c>
      <c r="L64" s="154">
        <f t="shared" si="128"/>
        <v>387624.22000000009</v>
      </c>
      <c r="M64" s="154">
        <f t="shared" ref="M64" si="129">SUM(M51:M53)</f>
        <v>406414.75</v>
      </c>
      <c r="N64" s="154">
        <f t="shared" si="128"/>
        <v>412700.89999999979</v>
      </c>
      <c r="O64" s="154">
        <f>SUM(O51:O53)</f>
        <v>414203.98</v>
      </c>
      <c r="P64" s="52">
        <f t="shared" si="107"/>
        <v>3.6420565111444916E-3</v>
      </c>
      <c r="R64" s="108" t="s">
        <v>85</v>
      </c>
      <c r="S64" s="117">
        <f>SUM(S51:S53)</f>
        <v>45609.39</v>
      </c>
      <c r="T64" s="154">
        <f>SUM(T51:T53)</f>
        <v>53062.921000000002</v>
      </c>
      <c r="U64" s="154">
        <f>SUM(U51:U53)</f>
        <v>61321.651000000027</v>
      </c>
      <c r="V64" s="154">
        <f>SUM(V51:V53)</f>
        <v>63351.315999999992</v>
      </c>
      <c r="W64" s="154">
        <f t="shared" ref="W64:AE64" si="130">SUM(W51:W53)</f>
        <v>61448.611999999994</v>
      </c>
      <c r="X64" s="154">
        <f t="shared" si="130"/>
        <v>65590.697999999975</v>
      </c>
      <c r="Y64" s="154">
        <f t="shared" si="130"/>
        <v>58604.442999999985</v>
      </c>
      <c r="Z64" s="154">
        <f t="shared" si="130"/>
        <v>74095.891999999963</v>
      </c>
      <c r="AA64" s="154">
        <f t="shared" si="130"/>
        <v>76343.599000000002</v>
      </c>
      <c r="AB64" s="154">
        <f t="shared" si="130"/>
        <v>80321.476000000039</v>
      </c>
      <c r="AC64" s="154">
        <f t="shared" si="130"/>
        <v>99368.438000000038</v>
      </c>
      <c r="AD64" s="154">
        <f t="shared" ref="AD64" si="131">SUM(AD51:AD53)</f>
        <v>107006.38200000001</v>
      </c>
      <c r="AE64" s="154">
        <f t="shared" si="130"/>
        <v>114707.06400000004</v>
      </c>
      <c r="AF64" s="119">
        <f>IF(AF53="","",SUM(AF51:AF53))</f>
        <v>116636.85300000009</v>
      </c>
      <c r="AG64" s="52">
        <f t="shared" si="127"/>
        <v>1.6823628229208683E-2</v>
      </c>
      <c r="AI64" s="197">
        <f t="shared" si="121"/>
        <v>1.9450344091466372</v>
      </c>
      <c r="AJ64" s="156">
        <f t="shared" si="121"/>
        <v>1.9790475308153666</v>
      </c>
      <c r="AK64" s="156">
        <f t="shared" ref="AK64:AT66" si="132">(U64/D64)*10</f>
        <v>1.7976382565582869</v>
      </c>
      <c r="AL64" s="156">
        <f t="shared" si="132"/>
        <v>2.0596266935079059</v>
      </c>
      <c r="AM64" s="156">
        <f t="shared" si="132"/>
        <v>1.9694889937212756</v>
      </c>
      <c r="AN64" s="156">
        <f t="shared" si="132"/>
        <v>2.0883054388809423</v>
      </c>
      <c r="AO64" s="156">
        <f t="shared" si="132"/>
        <v>2.6024956040698171</v>
      </c>
      <c r="AP64" s="156">
        <f t="shared" si="132"/>
        <v>2.5430301118322589</v>
      </c>
      <c r="AQ64" s="156">
        <f t="shared" si="132"/>
        <v>2.6242560160398627</v>
      </c>
      <c r="AR64" s="156">
        <f t="shared" si="132"/>
        <v>2.5532808292822393</v>
      </c>
      <c r="AS64" s="156">
        <f t="shared" si="132"/>
        <v>2.5635250036749513</v>
      </c>
      <c r="AT64" s="156">
        <f t="shared" si="132"/>
        <v>2.6329354926217619</v>
      </c>
      <c r="AU64" s="156">
        <f t="shared" ref="AU64:AV66" si="133">(AE64/N64)*10</f>
        <v>2.7794236455505694</v>
      </c>
      <c r="AV64" s="156">
        <f t="shared" si="133"/>
        <v>2.8159278672310224</v>
      </c>
      <c r="AW64" s="61">
        <f t="shared" si="124"/>
        <v>1.3133737902421111E-2</v>
      </c>
    </row>
    <row r="65" spans="1:49" ht="20.100000000000001" customHeight="1" x14ac:dyDescent="0.25">
      <c r="A65" s="121" t="s">
        <v>86</v>
      </c>
      <c r="B65" s="117">
        <f>SUM(B54:B56)</f>
        <v>270632.65000000014</v>
      </c>
      <c r="C65" s="154">
        <f>SUM(C54:C56)</f>
        <v>330331.44000000012</v>
      </c>
      <c r="D65" s="154">
        <f>SUM(D54:D56)</f>
        <v>371262.24999999988</v>
      </c>
      <c r="E65" s="154">
        <f t="shared" ref="E65:N65" si="134">SUM(E54:E56)</f>
        <v>341280.04000000004</v>
      </c>
      <c r="F65" s="154">
        <f t="shared" si="134"/>
        <v>330986.2099999999</v>
      </c>
      <c r="G65" s="154">
        <f t="shared" si="134"/>
        <v>352389.62000000011</v>
      </c>
      <c r="H65" s="154">
        <f t="shared" si="134"/>
        <v>271249.88999999984</v>
      </c>
      <c r="I65" s="154">
        <f t="shared" si="134"/>
        <v>338059.84999999963</v>
      </c>
      <c r="J65" s="154">
        <f t="shared" si="134"/>
        <v>341622.02</v>
      </c>
      <c r="K65" s="154">
        <f t="shared" si="134"/>
        <v>348164.02999999968</v>
      </c>
      <c r="L65" s="154">
        <f t="shared" si="134"/>
        <v>373006.16999999981</v>
      </c>
      <c r="M65" s="154">
        <f t="shared" ref="M65" si="135">SUM(M54:M56)</f>
        <v>455027.89</v>
      </c>
      <c r="N65" s="154">
        <f t="shared" si="134"/>
        <v>411269.95999999973</v>
      </c>
      <c r="O65" s="154"/>
      <c r="P65" s="52"/>
      <c r="R65" s="109" t="s">
        <v>86</v>
      </c>
      <c r="S65" s="117">
        <f>SUM(S54:S56)</f>
        <v>52069.507000000012</v>
      </c>
      <c r="T65" s="154">
        <f>SUM(T54:T56)</f>
        <v>57799.210999999981</v>
      </c>
      <c r="U65" s="154">
        <f>SUM(U54:U56)</f>
        <v>67284.703999999983</v>
      </c>
      <c r="V65" s="154">
        <f>SUM(V54:V56)</f>
        <v>68302.889999999985</v>
      </c>
      <c r="W65" s="154">
        <f t="shared" ref="W65:AE65" si="136">SUM(W54:W56)</f>
        <v>68997.127000000022</v>
      </c>
      <c r="X65" s="154">
        <f t="shared" si="136"/>
        <v>75648.96299999996</v>
      </c>
      <c r="Y65" s="154">
        <f t="shared" si="136"/>
        <v>65293.128000000026</v>
      </c>
      <c r="Z65" s="154">
        <f t="shared" si="136"/>
        <v>80241.398000000045</v>
      </c>
      <c r="AA65" s="154">
        <f t="shared" si="136"/>
        <v>84590.548999999999</v>
      </c>
      <c r="AB65" s="154">
        <f t="shared" si="136"/>
        <v>84889.636000000028</v>
      </c>
      <c r="AC65" s="154">
        <f t="shared" si="136"/>
        <v>93771.617999999988</v>
      </c>
      <c r="AD65" s="154">
        <f t="shared" ref="AD65" si="137">SUM(AD54:AD56)</f>
        <v>121302.12800000008</v>
      </c>
      <c r="AE65" s="154">
        <f t="shared" si="136"/>
        <v>117925.73600000003</v>
      </c>
      <c r="AF65" s="119" t="str">
        <f>IF(AF56="","",SUM(AF54:AF56))</f>
        <v/>
      </c>
      <c r="AG65" s="52" t="str">
        <f t="shared" si="127"/>
        <v/>
      </c>
      <c r="AI65" s="198">
        <f t="shared" si="121"/>
        <v>1.9239920608248851</v>
      </c>
      <c r="AJ65" s="157">
        <f t="shared" si="121"/>
        <v>1.7497338733485361</v>
      </c>
      <c r="AK65" s="157">
        <f t="shared" si="132"/>
        <v>1.8123227987763368</v>
      </c>
      <c r="AL65" s="157">
        <f t="shared" si="132"/>
        <v>2.0013737105750451</v>
      </c>
      <c r="AM65" s="157">
        <f t="shared" si="132"/>
        <v>2.0845921949437121</v>
      </c>
      <c r="AN65" s="157">
        <f t="shared" si="132"/>
        <v>2.1467420918924893</v>
      </c>
      <c r="AO65" s="157">
        <f t="shared" si="132"/>
        <v>2.4071209024269122</v>
      </c>
      <c r="AP65" s="157">
        <f t="shared" si="132"/>
        <v>2.3735855648045794</v>
      </c>
      <c r="AQ65" s="157">
        <f t="shared" si="132"/>
        <v>2.4761445119960355</v>
      </c>
      <c r="AR65" s="157">
        <f t="shared" si="132"/>
        <v>2.4382081055300313</v>
      </c>
      <c r="AS65" s="157">
        <f t="shared" si="132"/>
        <v>2.5139428122596481</v>
      </c>
      <c r="AT65" s="157">
        <f t="shared" si="132"/>
        <v>2.6658174293448273</v>
      </c>
      <c r="AU65" s="157">
        <f t="shared" si="133"/>
        <v>2.8673559333144611</v>
      </c>
      <c r="AV65" s="157" t="str">
        <f t="shared" ref="AV65:AV66" si="138">IF(AF60="","",(AF65/O65)*10)</f>
        <v/>
      </c>
      <c r="AW65" s="52" t="str">
        <f t="shared" ref="AW65:AW66" si="139">IF(AV65="","",(AV65-AU65)/AU65)</f>
        <v/>
      </c>
    </row>
    <row r="66" spans="1:49" ht="20.100000000000001" customHeight="1" x14ac:dyDescent="0.25">
      <c r="A66" s="121" t="s">
        <v>87</v>
      </c>
      <c r="B66" s="117">
        <f>SUM(B57:B59)</f>
        <v>362917.66000000003</v>
      </c>
      <c r="C66" s="154">
        <f>SUM(C57:C59)</f>
        <v>410216.99000000011</v>
      </c>
      <c r="D66" s="154">
        <f>SUM(D57:D59)</f>
        <v>402664.01999999979</v>
      </c>
      <c r="E66" s="154">
        <f t="shared" ref="E66:N66" si="140">SUM(E57:E59)</f>
        <v>374827.90000000014</v>
      </c>
      <c r="F66" s="154">
        <f t="shared" si="140"/>
        <v>411823.39999999991</v>
      </c>
      <c r="G66" s="154">
        <f t="shared" si="140"/>
        <v>392287.49999999988</v>
      </c>
      <c r="H66" s="154">
        <f t="shared" si="140"/>
        <v>324909.64999999991</v>
      </c>
      <c r="I66" s="154">
        <f t="shared" si="140"/>
        <v>335894.45999999973</v>
      </c>
      <c r="J66" s="154">
        <f t="shared" si="140"/>
        <v>323029.73000000004</v>
      </c>
      <c r="K66" s="154">
        <f t="shared" si="140"/>
        <v>359624.85999999987</v>
      </c>
      <c r="L66" s="154">
        <f t="shared" si="140"/>
        <v>485561.99000000028</v>
      </c>
      <c r="M66" s="154">
        <f t="shared" ref="M66" si="141">SUM(M57:M59)</f>
        <v>462583.7999999997</v>
      </c>
      <c r="N66" s="154">
        <f t="shared" si="140"/>
        <v>492850.48</v>
      </c>
      <c r="O66" s="154"/>
      <c r="P66" s="52"/>
      <c r="R66" s="109" t="s">
        <v>87</v>
      </c>
      <c r="S66" s="117">
        <f>SUM(S57:S59)</f>
        <v>66706.640000000043</v>
      </c>
      <c r="T66" s="154">
        <f>SUM(T57:T59)</f>
        <v>75687.896000000008</v>
      </c>
      <c r="U66" s="154">
        <f>SUM(U57:U59)</f>
        <v>78884.929000000004</v>
      </c>
      <c r="V66" s="154">
        <f>SUM(V57:V59)</f>
        <v>90834.866999999969</v>
      </c>
      <c r="W66" s="154">
        <f t="shared" ref="W66:AE66" si="142">SUM(W57:W59)</f>
        <v>90275.416000000056</v>
      </c>
      <c r="X66" s="154">
        <f t="shared" si="142"/>
        <v>87840.50900000002</v>
      </c>
      <c r="Y66" s="154">
        <f t="shared" si="142"/>
        <v>78765.768000000011</v>
      </c>
      <c r="Z66" s="154">
        <f t="shared" si="142"/>
        <v>86377.072000000029</v>
      </c>
      <c r="AA66" s="154">
        <f t="shared" si="142"/>
        <v>89313.755000000005</v>
      </c>
      <c r="AB66" s="154">
        <f t="shared" si="142"/>
        <v>95872.349999999977</v>
      </c>
      <c r="AC66" s="154">
        <f t="shared" si="142"/>
        <v>128355.976</v>
      </c>
      <c r="AD66" s="154">
        <f t="shared" ref="AD66" si="143">SUM(AD57:AD59)</f>
        <v>133533.43400000001</v>
      </c>
      <c r="AE66" s="154">
        <f t="shared" si="142"/>
        <v>144298.92600000009</v>
      </c>
      <c r="AF66" s="119" t="str">
        <f>IF(AF59="","",SUM(AF57:AF59))</f>
        <v/>
      </c>
      <c r="AG66" s="52" t="str">
        <f t="shared" si="127"/>
        <v/>
      </c>
      <c r="AI66" s="198">
        <f t="shared" si="121"/>
        <v>1.8380654168220978</v>
      </c>
      <c r="AJ66" s="157">
        <f t="shared" si="121"/>
        <v>1.8450697519866253</v>
      </c>
      <c r="AK66" s="157">
        <f t="shared" si="132"/>
        <v>1.959075682997454</v>
      </c>
      <c r="AL66" s="157">
        <f t="shared" si="132"/>
        <v>2.4233752876986996</v>
      </c>
      <c r="AM66" s="157">
        <f t="shared" si="132"/>
        <v>2.1920904931579916</v>
      </c>
      <c r="AN66" s="157">
        <f t="shared" si="132"/>
        <v>2.2391870503138653</v>
      </c>
      <c r="AO66" s="157">
        <f t="shared" si="132"/>
        <v>2.4242360299240122</v>
      </c>
      <c r="AP66" s="157">
        <f t="shared" si="132"/>
        <v>2.5715539339350846</v>
      </c>
      <c r="AQ66" s="157">
        <f t="shared" si="132"/>
        <v>2.764877245199691</v>
      </c>
      <c r="AR66" s="157">
        <f t="shared" si="132"/>
        <v>2.6658988480384815</v>
      </c>
      <c r="AS66" s="157">
        <f t="shared" si="132"/>
        <v>2.643451889634111</v>
      </c>
      <c r="AT66" s="157">
        <f t="shared" si="132"/>
        <v>2.8866863474250524</v>
      </c>
      <c r="AU66" s="157">
        <f t="shared" si="133"/>
        <v>2.9278438767067874</v>
      </c>
      <c r="AV66" s="303" t="str">
        <f t="shared" si="138"/>
        <v/>
      </c>
      <c r="AW66" s="52" t="str">
        <f t="shared" si="139"/>
        <v/>
      </c>
    </row>
    <row r="67" spans="1:49" ht="20.100000000000001" customHeight="1" thickBot="1" x14ac:dyDescent="0.3">
      <c r="A67" s="122" t="s">
        <v>88</v>
      </c>
      <c r="B67" s="196">
        <f>SUM(B60:B62)</f>
        <v>301452.82000000007</v>
      </c>
      <c r="C67" s="155">
        <f>SUM(C60:C62)</f>
        <v>388105.86999999988</v>
      </c>
      <c r="D67" s="155">
        <f>IF(D62="","",SUM(D60:D62))</f>
        <v>380957.63999999966</v>
      </c>
      <c r="E67" s="155">
        <f t="shared" ref="E67:N67" si="144">IF(E62="","",SUM(E60:E62))</f>
        <v>378869.0400000001</v>
      </c>
      <c r="F67" s="155">
        <f t="shared" si="144"/>
        <v>396865.16000000021</v>
      </c>
      <c r="G67" s="155">
        <f t="shared" si="144"/>
        <v>336903.74</v>
      </c>
      <c r="H67" s="155">
        <f t="shared" si="144"/>
        <v>311374.30999999976</v>
      </c>
      <c r="I67" s="155">
        <f t="shared" si="144"/>
        <v>337617.05000000005</v>
      </c>
      <c r="J67" s="155">
        <f t="shared" si="144"/>
        <v>314897.43999999994</v>
      </c>
      <c r="K67" s="155">
        <f t="shared" si="144"/>
        <v>372869.66999999981</v>
      </c>
      <c r="L67" s="155">
        <f t="shared" si="144"/>
        <v>493444.35000000033</v>
      </c>
      <c r="M67" s="155">
        <f t="shared" ref="M67" si="145">IF(M62="","",SUM(M60:M62))</f>
        <v>455271.89999999967</v>
      </c>
      <c r="N67" s="155">
        <f t="shared" si="144"/>
        <v>469197.2699999999</v>
      </c>
      <c r="O67" s="155" t="str">
        <f t="shared" ref="O67" si="146">IF(O62="","",SUM(O60:O62))</f>
        <v/>
      </c>
      <c r="P67" s="55" t="str">
        <f t="shared" si="107"/>
        <v/>
      </c>
      <c r="R67" s="110" t="s">
        <v>88</v>
      </c>
      <c r="S67" s="196">
        <f>SUM(S60:S62)</f>
        <v>63838.016000000018</v>
      </c>
      <c r="T67" s="155">
        <f>SUM(T60:T62)</f>
        <v>79380.659999999989</v>
      </c>
      <c r="U67" s="155">
        <f>IF(U62="","",SUM(U60:U62))</f>
        <v>89950.456999999995</v>
      </c>
      <c r="V67" s="155">
        <f>IF(V62="","",SUM(V60:V62))</f>
        <v>90706.435000000056</v>
      </c>
      <c r="W67" s="155">
        <f t="shared" ref="W67:AF67" si="147">IF(W62="","",SUM(W60:W62))</f>
        <v>98610.478999999992</v>
      </c>
      <c r="X67" s="155">
        <f t="shared" si="147"/>
        <v>84566.343999999997</v>
      </c>
      <c r="Y67" s="155">
        <f t="shared" si="147"/>
        <v>90045.485000000015</v>
      </c>
      <c r="Z67" s="155">
        <f t="shared" si="147"/>
        <v>94962.186000000016</v>
      </c>
      <c r="AA67" s="155">
        <f t="shared" si="147"/>
        <v>95891.539000000004</v>
      </c>
      <c r="AB67" s="155">
        <f t="shared" si="147"/>
        <v>103388.924</v>
      </c>
      <c r="AC67" s="155">
        <f t="shared" si="147"/>
        <v>140739.50200000001</v>
      </c>
      <c r="AD67" s="155">
        <f t="shared" ref="AD67" si="148">IF(AD62="","",SUM(AD60:AD62))</f>
        <v>135949.3170000001</v>
      </c>
      <c r="AE67" s="155">
        <f t="shared" si="147"/>
        <v>144294.08900000004</v>
      </c>
      <c r="AF67" s="123" t="str">
        <f t="shared" si="147"/>
        <v/>
      </c>
      <c r="AG67" s="55" t="str">
        <f t="shared" si="127"/>
        <v/>
      </c>
      <c r="AI67" s="200">
        <f t="shared" si="121"/>
        <v>2.1176785143360082</v>
      </c>
      <c r="AJ67" s="158">
        <f t="shared" si="121"/>
        <v>2.0453352071175841</v>
      </c>
      <c r="AK67" s="158">
        <f t="shared" ref="AK67:AT67" si="149">IF(U62="","",(U67/D67)*10)</f>
        <v>2.3611669003409426</v>
      </c>
      <c r="AL67" s="158">
        <f t="shared" si="149"/>
        <v>2.3941369028200361</v>
      </c>
      <c r="AM67" s="158">
        <f t="shared" si="149"/>
        <v>2.4847350923925884</v>
      </c>
      <c r="AN67" s="158">
        <f t="shared" si="149"/>
        <v>2.5101040433685897</v>
      </c>
      <c r="AO67" s="158">
        <f t="shared" si="149"/>
        <v>2.8918726467832263</v>
      </c>
      <c r="AP67" s="158">
        <f t="shared" si="149"/>
        <v>2.8127189074129992</v>
      </c>
      <c r="AQ67" s="158">
        <f t="shared" si="149"/>
        <v>3.045167309076886</v>
      </c>
      <c r="AR67" s="158">
        <f t="shared" si="149"/>
        <v>2.7727898597920304</v>
      </c>
      <c r="AS67" s="158">
        <f t="shared" si="149"/>
        <v>2.852185905056972</v>
      </c>
      <c r="AT67" s="158">
        <f t="shared" si="149"/>
        <v>2.9861126285193573</v>
      </c>
      <c r="AU67" s="158">
        <f>IF(AE62="","",(AE67/N67)*10)</f>
        <v>3.0753394835396222</v>
      </c>
      <c r="AV67" s="158" t="str">
        <f>IF(AF62="","",(AF67/O67)*10)</f>
        <v/>
      </c>
      <c r="AW67" s="55" t="str">
        <f t="shared" si="124"/>
        <v/>
      </c>
    </row>
    <row r="68" spans="1:49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N64:N66 N20:N23 AE20:AE23 P63 AE64:AE67 B42:L45 B20:L23 B64:L67 S64:AC67 S42:AC45 S20:AC23 M42:N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5F037BA9-8B2B-4870-AFC1-61F9749D2E0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79BAB5CA-0202-45E8-97A0-E9A8E71872D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857750BA-2763-4DE8-8FEB-FACFCE62F4F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95E6F3FF-BFB3-406E-8B7A-53840CF818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31564D89-EFCF-4D02-96EB-64A3C14E92F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CB82AFFF-7EA5-4EED-AB48-E3EC2A71417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EBB0697B-7E3D-413C-9053-FA0F055AA57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F42A3BB8-6E0E-40BA-8EF1-45BAB072B81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8061838-5419-4535-868A-3208D9A2BEC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9BECF-33E6-4C68-AF73-5A6491133A36}">
  <sheetPr codeName="Folha23">
    <pageSetUpPr fitToPage="1"/>
  </sheetPr>
  <dimension ref="A1:AZ70"/>
  <sheetViews>
    <sheetView showGridLines="0" workbookViewId="0">
      <selection activeCell="N65" sqref="N65"/>
    </sheetView>
  </sheetViews>
  <sheetFormatPr defaultRowHeight="15" x14ac:dyDescent="0.25"/>
  <cols>
    <col min="1" max="1" width="18.7109375" customWidth="1"/>
    <col min="16" max="16" width="10.140625" customWidth="1"/>
    <col min="17" max="17" width="1.7109375" customWidth="1"/>
    <col min="18" max="18" width="18.7109375" hidden="1" customWidth="1"/>
    <col min="33" max="33" width="10" customWidth="1"/>
    <col min="34" max="34" width="1.7109375" customWidth="1"/>
    <col min="49" max="49" width="10" customWidth="1"/>
    <col min="51" max="52" width="9.140625" style="101"/>
  </cols>
  <sheetData>
    <row r="1" spans="1:52" ht="15.75" x14ac:dyDescent="0.25">
      <c r="A1" s="4" t="s">
        <v>100</v>
      </c>
    </row>
    <row r="3" spans="1:52" ht="15.75" thickBot="1" x14ac:dyDescent="0.3">
      <c r="P3" s="205" t="s">
        <v>1</v>
      </c>
      <c r="AG3" s="289">
        <v>1000</v>
      </c>
      <c r="AW3" s="289" t="s">
        <v>47</v>
      </c>
    </row>
    <row r="4" spans="1:52" ht="20.100000000000001" customHeight="1" x14ac:dyDescent="0.25">
      <c r="A4" s="329" t="s">
        <v>3</v>
      </c>
      <c r="B4" s="331" t="s">
        <v>71</v>
      </c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6"/>
      <c r="P4" s="334" t="s">
        <v>148</v>
      </c>
      <c r="R4" s="332" t="s">
        <v>3</v>
      </c>
      <c r="S4" s="324" t="s">
        <v>71</v>
      </c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6"/>
      <c r="AG4" s="336" t="s">
        <v>148</v>
      </c>
      <c r="AI4" s="324" t="s">
        <v>71</v>
      </c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6"/>
      <c r="AW4" s="334" t="s">
        <v>148</v>
      </c>
    </row>
    <row r="5" spans="1:52" ht="20.100000000000001" customHeight="1" thickBot="1" x14ac:dyDescent="0.3">
      <c r="A5" s="330"/>
      <c r="B5" s="99">
        <v>2010</v>
      </c>
      <c r="C5" s="135">
        <v>2011</v>
      </c>
      <c r="D5" s="135">
        <v>2012</v>
      </c>
      <c r="E5" s="135">
        <v>2013</v>
      </c>
      <c r="F5" s="135">
        <v>2014</v>
      </c>
      <c r="G5" s="135">
        <v>2015</v>
      </c>
      <c r="H5" s="135">
        <v>2016</v>
      </c>
      <c r="I5" s="135">
        <v>2017</v>
      </c>
      <c r="J5" s="135">
        <v>2018</v>
      </c>
      <c r="K5" s="135">
        <v>2019</v>
      </c>
      <c r="L5" s="135">
        <v>2020</v>
      </c>
      <c r="M5" s="135">
        <v>2021</v>
      </c>
      <c r="N5" s="135">
        <v>2022</v>
      </c>
      <c r="O5" s="133">
        <v>2023</v>
      </c>
      <c r="P5" s="335"/>
      <c r="R5" s="333"/>
      <c r="S5" s="25">
        <v>2010</v>
      </c>
      <c r="T5" s="135">
        <v>2011</v>
      </c>
      <c r="U5" s="135">
        <v>2012</v>
      </c>
      <c r="V5" s="135">
        <v>2013</v>
      </c>
      <c r="W5" s="135">
        <v>2014</v>
      </c>
      <c r="X5" s="135">
        <v>2015</v>
      </c>
      <c r="Y5" s="135">
        <v>2016</v>
      </c>
      <c r="Z5" s="135">
        <v>2017</v>
      </c>
      <c r="AA5" s="135">
        <v>2018</v>
      </c>
      <c r="AB5" s="135">
        <v>2019</v>
      </c>
      <c r="AC5" s="135">
        <v>2020</v>
      </c>
      <c r="AD5" s="135">
        <v>2021</v>
      </c>
      <c r="AE5" s="135">
        <v>2022</v>
      </c>
      <c r="AF5" s="133">
        <v>2023</v>
      </c>
      <c r="AG5" s="337"/>
      <c r="AI5" s="25">
        <v>2010</v>
      </c>
      <c r="AJ5" s="135">
        <v>2011</v>
      </c>
      <c r="AK5" s="135">
        <v>2012</v>
      </c>
      <c r="AL5" s="135">
        <v>2013</v>
      </c>
      <c r="AM5" s="135">
        <v>2014</v>
      </c>
      <c r="AN5" s="135">
        <v>2015</v>
      </c>
      <c r="AO5" s="135">
        <v>2016</v>
      </c>
      <c r="AP5" s="135">
        <v>2017</v>
      </c>
      <c r="AQ5" s="135">
        <v>2018</v>
      </c>
      <c r="AR5" s="135">
        <v>2019</v>
      </c>
      <c r="AS5" s="135">
        <v>2020</v>
      </c>
      <c r="AT5" s="135">
        <v>2021</v>
      </c>
      <c r="AU5" s="135">
        <v>2022</v>
      </c>
      <c r="AV5" s="133">
        <v>2023</v>
      </c>
      <c r="AW5" s="335"/>
      <c r="AY5" s="290">
        <v>2013</v>
      </c>
      <c r="AZ5" s="290">
        <v>2014</v>
      </c>
    </row>
    <row r="6" spans="1:52" ht="3" customHeight="1" thickBot="1" x14ac:dyDescent="0.3">
      <c r="A6" s="291"/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3"/>
      <c r="N6" s="293"/>
      <c r="O6" s="293"/>
      <c r="P6" s="294"/>
      <c r="R6" s="291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4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290"/>
      <c r="AW6" s="292"/>
    </row>
    <row r="7" spans="1:52" ht="20.100000000000001" customHeight="1" x14ac:dyDescent="0.25">
      <c r="A7" s="120" t="s">
        <v>73</v>
      </c>
      <c r="B7" s="39">
        <v>112208.21</v>
      </c>
      <c r="C7" s="153">
        <v>125412.47000000002</v>
      </c>
      <c r="D7" s="153">
        <v>111648.51</v>
      </c>
      <c r="E7" s="153">
        <v>101032.48999999999</v>
      </c>
      <c r="F7" s="153">
        <v>181499.08999999997</v>
      </c>
      <c r="G7" s="153">
        <v>165515.38999999981</v>
      </c>
      <c r="H7" s="153">
        <v>127441.33000000005</v>
      </c>
      <c r="I7" s="153">
        <v>165564.63999999996</v>
      </c>
      <c r="J7" s="204">
        <v>108022.51</v>
      </c>
      <c r="K7" s="204">
        <v>201133.06000000003</v>
      </c>
      <c r="L7" s="204">
        <v>231418.47</v>
      </c>
      <c r="M7" s="204">
        <v>214311.47</v>
      </c>
      <c r="N7" s="204">
        <v>194589.28999999966</v>
      </c>
      <c r="O7" s="112">
        <v>224573.00999999983</v>
      </c>
      <c r="P7" s="61">
        <f>IF(O7="","",(O7-N7)/N7)</f>
        <v>0.15408720592998837</v>
      </c>
      <c r="R7" s="109" t="s">
        <v>73</v>
      </c>
      <c r="S7" s="39">
        <v>5046.811999999999</v>
      </c>
      <c r="T7" s="153">
        <v>5419.8780000000006</v>
      </c>
      <c r="U7" s="153">
        <v>5376.692</v>
      </c>
      <c r="V7" s="153">
        <v>8185.9700000000021</v>
      </c>
      <c r="W7" s="153">
        <v>9253.7109999999993</v>
      </c>
      <c r="X7" s="153">
        <v>8018.4579999999987</v>
      </c>
      <c r="Y7" s="153">
        <v>7549.5260000000026</v>
      </c>
      <c r="Z7" s="153">
        <v>9256.76</v>
      </c>
      <c r="AA7" s="153">
        <v>8429.6530000000002</v>
      </c>
      <c r="AB7" s="153">
        <v>12162.242999999999</v>
      </c>
      <c r="AC7" s="153">
        <v>14395.186999999998</v>
      </c>
      <c r="AD7" s="153">
        <v>11537.55599999999</v>
      </c>
      <c r="AE7" s="153">
        <v>12478.587</v>
      </c>
      <c r="AF7" s="112">
        <v>15325.339999999991</v>
      </c>
      <c r="AG7" s="61">
        <f>IF(AF7="","",(AF7-AE7)/AE7)</f>
        <v>0.22813103759263703</v>
      </c>
      <c r="AI7" s="124">
        <f t="shared" ref="AI7:AI16" si="0">(S7/B7)*10</f>
        <v>0.44977207995742902</v>
      </c>
      <c r="AJ7" s="156">
        <f t="shared" ref="AJ7:AJ16" si="1">(T7/C7)*10</f>
        <v>0.43216420185329257</v>
      </c>
      <c r="AK7" s="156">
        <f t="shared" ref="AK7:AK16" si="2">(U7/D7)*10</f>
        <v>0.48157310832003042</v>
      </c>
      <c r="AL7" s="156">
        <f t="shared" ref="AL7:AL16" si="3">(V7/E7)*10</f>
        <v>0.81023144139078462</v>
      </c>
      <c r="AM7" s="156">
        <f t="shared" ref="AM7:AM16" si="4">(W7/F7)*10</f>
        <v>0.50984889235532815</v>
      </c>
      <c r="AN7" s="156">
        <f t="shared" ref="AN7:AN16" si="5">(X7/G7)*10</f>
        <v>0.48445392298565154</v>
      </c>
      <c r="AO7" s="156">
        <f t="shared" ref="AO7:AO16" si="6">(Y7/H7)*10</f>
        <v>0.5923922796474268</v>
      </c>
      <c r="AP7" s="156">
        <f t="shared" ref="AP7:AP16" si="7">(Z7/I7)*10</f>
        <v>0.55910247502123656</v>
      </c>
      <c r="AQ7" s="156">
        <f t="shared" ref="AQ7:AQ16" si="8">(AA7/J7)*10</f>
        <v>0.78036077850810914</v>
      </c>
      <c r="AR7" s="156">
        <f t="shared" ref="AR7:AR16" si="9">(AB7/K7)*10</f>
        <v>0.60468642002463424</v>
      </c>
      <c r="AS7" s="156">
        <f t="shared" ref="AS7:AS16" si="10">(AC7/L7)*10</f>
        <v>0.62204140404177755</v>
      </c>
      <c r="AT7" s="156">
        <f t="shared" ref="AT7:AT22" si="11">(AD7/M7)*10</f>
        <v>0.53835457336931103</v>
      </c>
      <c r="AU7" s="156">
        <f t="shared" ref="AU7:AV22" si="12">(AE7/N7)*10</f>
        <v>0.64127820189898543</v>
      </c>
      <c r="AV7" s="156">
        <f t="shared" ref="AV7:AV19" si="13">(AF7/O7)*10</f>
        <v>0.68242127582473078</v>
      </c>
      <c r="AW7" s="61">
        <f t="shared" ref="AW7" si="14">IF(AV7="","",(AV7-AU7)/AU7)</f>
        <v>6.4157917427896963E-2</v>
      </c>
      <c r="AY7" s="105"/>
      <c r="AZ7" s="105"/>
    </row>
    <row r="8" spans="1:52" ht="20.100000000000001" customHeight="1" x14ac:dyDescent="0.25">
      <c r="A8" s="121" t="s">
        <v>74</v>
      </c>
      <c r="B8" s="19">
        <v>103876.33999999997</v>
      </c>
      <c r="C8" s="154">
        <v>109703.67999999998</v>
      </c>
      <c r="D8" s="154">
        <v>90718.43</v>
      </c>
      <c r="E8" s="154">
        <v>91462.49</v>
      </c>
      <c r="F8" s="154">
        <v>178750.52</v>
      </c>
      <c r="G8" s="154">
        <v>189327.78999999998</v>
      </c>
      <c r="H8" s="154">
        <v>161032.97</v>
      </c>
      <c r="I8" s="154">
        <v>180460.41999999998</v>
      </c>
      <c r="J8" s="202">
        <v>101175.85</v>
      </c>
      <c r="K8" s="202">
        <v>239012.21</v>
      </c>
      <c r="L8" s="202">
        <v>200385.87</v>
      </c>
      <c r="M8" s="202">
        <v>256727.69999999998</v>
      </c>
      <c r="N8" s="202">
        <v>269371.2899999998</v>
      </c>
      <c r="O8" s="119">
        <v>279064.80000000005</v>
      </c>
      <c r="P8" s="52">
        <f t="shared" ref="P8:P20" si="15">IF(O8="","",(O8-N8)/N8)</f>
        <v>3.5985683552245858E-2</v>
      </c>
      <c r="R8" s="109" t="s">
        <v>74</v>
      </c>
      <c r="S8" s="19">
        <v>4875.3999999999996</v>
      </c>
      <c r="T8" s="154">
        <v>5047.22</v>
      </c>
      <c r="U8" s="154">
        <v>4979.2489999999998</v>
      </c>
      <c r="V8" s="154">
        <v>7645.0780000000004</v>
      </c>
      <c r="W8" s="154">
        <v>9124.9479999999967</v>
      </c>
      <c r="X8" s="154">
        <v>9271.5960000000014</v>
      </c>
      <c r="Y8" s="154">
        <v>8398.7909999999993</v>
      </c>
      <c r="Z8" s="154">
        <v>10079.532000000001</v>
      </c>
      <c r="AA8" s="154">
        <v>9460.1350000000002</v>
      </c>
      <c r="AB8" s="154">
        <v>13827.451999999999</v>
      </c>
      <c r="AC8" s="154">
        <v>13178.782000000005</v>
      </c>
      <c r="AD8" s="154">
        <v>12834.916000000007</v>
      </c>
      <c r="AE8" s="154">
        <v>17041.921999999999</v>
      </c>
      <c r="AF8" s="119">
        <v>17148.96799999999</v>
      </c>
      <c r="AG8" s="52">
        <f t="shared" ref="AG8:AG23" si="16">IF(AF8="","",(AF8-AE8)/AE8)</f>
        <v>6.2813337603582035E-3</v>
      </c>
      <c r="AI8" s="125">
        <f t="shared" si="0"/>
        <v>0.46934653261753362</v>
      </c>
      <c r="AJ8" s="157">
        <f t="shared" si="1"/>
        <v>0.46007754707955117</v>
      </c>
      <c r="AK8" s="157">
        <f t="shared" si="2"/>
        <v>0.54886851547144277</v>
      </c>
      <c r="AL8" s="157">
        <f t="shared" si="3"/>
        <v>0.83587031142493495</v>
      </c>
      <c r="AM8" s="157">
        <f t="shared" si="4"/>
        <v>0.51048511635099003</v>
      </c>
      <c r="AN8" s="157">
        <f t="shared" si="5"/>
        <v>0.48971130968147902</v>
      </c>
      <c r="AO8" s="157">
        <f t="shared" si="6"/>
        <v>0.52155723141664712</v>
      </c>
      <c r="AP8" s="157">
        <f t="shared" si="7"/>
        <v>0.55854530317506745</v>
      </c>
      <c r="AQ8" s="157">
        <f t="shared" si="8"/>
        <v>0.93501907816934571</v>
      </c>
      <c r="AR8" s="157">
        <f t="shared" si="9"/>
        <v>0.57852492138372347</v>
      </c>
      <c r="AS8" s="157">
        <f t="shared" si="10"/>
        <v>0.65767022395341579</v>
      </c>
      <c r="AT8" s="157">
        <f t="shared" si="11"/>
        <v>0.49994277984027458</v>
      </c>
      <c r="AU8" s="157">
        <f t="shared" si="12"/>
        <v>0.63265546970503106</v>
      </c>
      <c r="AV8" s="157">
        <f t="shared" si="13"/>
        <v>0.61451562504479207</v>
      </c>
      <c r="AW8" s="52">
        <f t="shared" ref="AW8" si="17">IF(AV8="","",(AV8-AU8)/AU8)</f>
        <v>-2.8672548533716941E-2</v>
      </c>
      <c r="AY8" s="105"/>
      <c r="AZ8" s="105"/>
    </row>
    <row r="9" spans="1:52" ht="20.100000000000001" customHeight="1" x14ac:dyDescent="0.25">
      <c r="A9" s="121" t="s">
        <v>75</v>
      </c>
      <c r="B9" s="19">
        <v>167912.4499999999</v>
      </c>
      <c r="C9" s="154">
        <v>125645.36999999997</v>
      </c>
      <c r="D9" s="154">
        <v>135794.10999999996</v>
      </c>
      <c r="E9" s="154">
        <v>78438.490000000034</v>
      </c>
      <c r="F9" s="154">
        <v>159258.74000000002</v>
      </c>
      <c r="G9" s="154">
        <v>179781.25999999998</v>
      </c>
      <c r="H9" s="154">
        <v>158298.96</v>
      </c>
      <c r="I9" s="154">
        <v>184761.43000000002</v>
      </c>
      <c r="J9" s="202">
        <v>131254.85999999999</v>
      </c>
      <c r="K9" s="202">
        <v>209750.07</v>
      </c>
      <c r="L9" s="202">
        <v>209116.09</v>
      </c>
      <c r="M9" s="202">
        <v>346835.91000000079</v>
      </c>
      <c r="N9" s="202">
        <v>197105.36999999982</v>
      </c>
      <c r="O9" s="119">
        <v>296984.0500000001</v>
      </c>
      <c r="P9" s="52">
        <f t="shared" si="15"/>
        <v>0.506727340812685</v>
      </c>
      <c r="R9" s="109" t="s">
        <v>75</v>
      </c>
      <c r="S9" s="19">
        <v>7464.3919999999998</v>
      </c>
      <c r="T9" s="154">
        <v>5720.5099999999993</v>
      </c>
      <c r="U9" s="154">
        <v>6851.9379999999956</v>
      </c>
      <c r="V9" s="154">
        <v>7142.3209999999999</v>
      </c>
      <c r="W9" s="154">
        <v>8172.4949999999981</v>
      </c>
      <c r="X9" s="154">
        <v>8953.7059999999983</v>
      </c>
      <c r="Y9" s="154">
        <v>8549.0249999999996</v>
      </c>
      <c r="Z9" s="154">
        <v>9978.1299999999992</v>
      </c>
      <c r="AA9" s="154">
        <v>10309.046</v>
      </c>
      <c r="AB9" s="154">
        <v>11853.175999999999</v>
      </c>
      <c r="AC9" s="154">
        <v>12973.125000000002</v>
      </c>
      <c r="AD9" s="154">
        <v>17902.007000000001</v>
      </c>
      <c r="AE9" s="154">
        <v>13656.812000000011</v>
      </c>
      <c r="AF9" s="119">
        <v>18851.993000000013</v>
      </c>
      <c r="AG9" s="52">
        <f t="shared" si="16"/>
        <v>0.3804094982049982</v>
      </c>
      <c r="AI9" s="125">
        <f t="shared" si="0"/>
        <v>0.44454071154342661</v>
      </c>
      <c r="AJ9" s="157">
        <f t="shared" si="1"/>
        <v>0.45529015514061527</v>
      </c>
      <c r="AK9" s="157">
        <f t="shared" si="2"/>
        <v>0.50458285709151873</v>
      </c>
      <c r="AL9" s="157">
        <f t="shared" si="3"/>
        <v>0.9105632961572816</v>
      </c>
      <c r="AM9" s="157">
        <f t="shared" si="4"/>
        <v>0.51315833592555093</v>
      </c>
      <c r="AN9" s="157">
        <f t="shared" si="5"/>
        <v>0.49803333228390984</v>
      </c>
      <c r="AO9" s="157">
        <f t="shared" si="6"/>
        <v>0.54005566429495178</v>
      </c>
      <c r="AP9" s="157">
        <f t="shared" si="7"/>
        <v>0.54005481555322443</v>
      </c>
      <c r="AQ9" s="157">
        <f t="shared" si="8"/>
        <v>0.78542204075338629</v>
      </c>
      <c r="AR9" s="157">
        <f t="shared" si="9"/>
        <v>0.56510951343186677</v>
      </c>
      <c r="AS9" s="157">
        <f t="shared" si="10"/>
        <v>0.62037909182406781</v>
      </c>
      <c r="AT9" s="157">
        <f t="shared" si="11"/>
        <v>0.51615206164782534</v>
      </c>
      <c r="AU9" s="157">
        <f t="shared" si="12"/>
        <v>0.69286859104853527</v>
      </c>
      <c r="AV9" s="157">
        <f t="shared" ref="AV9" si="18">(AF9/O9)*10</f>
        <v>0.63478132916565744</v>
      </c>
      <c r="AW9" s="52">
        <f t="shared" ref="AW9" si="19">IF(AV9="","",(AV9-AU9)/AU9)</f>
        <v>-8.3835899957556068E-2</v>
      </c>
      <c r="AY9" s="105"/>
      <c r="AZ9" s="105"/>
    </row>
    <row r="10" spans="1:52" ht="20.100000000000001" customHeight="1" x14ac:dyDescent="0.25">
      <c r="A10" s="121" t="s">
        <v>76</v>
      </c>
      <c r="B10" s="19">
        <v>170409.85000000006</v>
      </c>
      <c r="C10" s="154">
        <v>125525.65000000001</v>
      </c>
      <c r="D10" s="154">
        <v>131142.06000000003</v>
      </c>
      <c r="E10" s="154">
        <v>111314.47999999998</v>
      </c>
      <c r="F10" s="154">
        <v>139455.4</v>
      </c>
      <c r="G10" s="154">
        <v>172871.54000000007</v>
      </c>
      <c r="H10" s="154">
        <v>120913.15000000001</v>
      </c>
      <c r="I10" s="154">
        <v>195875.86000000002</v>
      </c>
      <c r="J10" s="202">
        <v>150373.06</v>
      </c>
      <c r="K10" s="202">
        <v>244932.87999999998</v>
      </c>
      <c r="L10" s="202">
        <v>233003.39</v>
      </c>
      <c r="M10" s="202">
        <v>238556.85</v>
      </c>
      <c r="N10" s="202">
        <v>212363.09999999992</v>
      </c>
      <c r="O10" s="119"/>
      <c r="P10" s="52" t="str">
        <f t="shared" si="15"/>
        <v/>
      </c>
      <c r="R10" s="109" t="s">
        <v>76</v>
      </c>
      <c r="S10" s="19">
        <v>7083.5199999999986</v>
      </c>
      <c r="T10" s="154">
        <v>5734.7760000000007</v>
      </c>
      <c r="U10" s="154">
        <v>6986.2150000000011</v>
      </c>
      <c r="V10" s="154">
        <v>8949.2860000000001</v>
      </c>
      <c r="W10" s="154">
        <v>7735.4290000000001</v>
      </c>
      <c r="X10" s="154">
        <v>8580.4020000000019</v>
      </c>
      <c r="Y10" s="154">
        <v>6742.456000000001</v>
      </c>
      <c r="Z10" s="154">
        <v>10425.911000000004</v>
      </c>
      <c r="AA10" s="154">
        <v>11410.679</v>
      </c>
      <c r="AB10" s="154">
        <v>13024.389000000001</v>
      </c>
      <c r="AC10" s="154">
        <v>14120.863000000001</v>
      </c>
      <c r="AD10" s="154">
        <v>13171.960999999996</v>
      </c>
      <c r="AE10" s="154">
        <v>15217.785000000009</v>
      </c>
      <c r="AF10" s="119"/>
      <c r="AG10" s="52" t="str">
        <f t="shared" si="16"/>
        <v/>
      </c>
      <c r="AI10" s="125">
        <f t="shared" si="0"/>
        <v>0.41567550232571626</v>
      </c>
      <c r="AJ10" s="157">
        <f t="shared" si="1"/>
        <v>0.45686088859129592</v>
      </c>
      <c r="AK10" s="157">
        <f t="shared" si="2"/>
        <v>0.53272115749897475</v>
      </c>
      <c r="AL10" s="157">
        <f t="shared" si="3"/>
        <v>0.80396422819385238</v>
      </c>
      <c r="AM10" s="157">
        <f t="shared" si="4"/>
        <v>0.55468838065790216</v>
      </c>
      <c r="AN10" s="157">
        <f t="shared" si="5"/>
        <v>0.49634555231011412</v>
      </c>
      <c r="AO10" s="157">
        <f t="shared" si="6"/>
        <v>0.55762801647298088</v>
      </c>
      <c r="AP10" s="157">
        <f t="shared" si="7"/>
        <v>0.53227135799174041</v>
      </c>
      <c r="AQ10" s="157">
        <f t="shared" si="8"/>
        <v>0.75882468575155682</v>
      </c>
      <c r="AR10" s="157">
        <f t="shared" si="9"/>
        <v>0.5317533930111793</v>
      </c>
      <c r="AS10" s="157">
        <f t="shared" si="10"/>
        <v>0.60603680487223821</v>
      </c>
      <c r="AT10" s="157">
        <f t="shared" si="11"/>
        <v>0.55215186652573567</v>
      </c>
      <c r="AU10" s="157">
        <f t="shared" si="12"/>
        <v>0.71659271314084294</v>
      </c>
      <c r="AV10" s="157"/>
      <c r="AW10" s="52"/>
      <c r="AY10" s="105"/>
      <c r="AZ10" s="105"/>
    </row>
    <row r="11" spans="1:52" ht="20.100000000000001" customHeight="1" x14ac:dyDescent="0.25">
      <c r="A11" s="121" t="s">
        <v>77</v>
      </c>
      <c r="B11" s="19">
        <v>105742.86999999997</v>
      </c>
      <c r="C11" s="154">
        <v>146772.35999999993</v>
      </c>
      <c r="D11" s="154">
        <v>106191.60999999997</v>
      </c>
      <c r="E11" s="154">
        <v>156740.30999999991</v>
      </c>
      <c r="F11" s="154">
        <v>208322.54999999996</v>
      </c>
      <c r="G11" s="154">
        <v>182102.74999999991</v>
      </c>
      <c r="H11" s="154">
        <v>156318.05000000002</v>
      </c>
      <c r="I11" s="154">
        <v>208364.81999999995</v>
      </c>
      <c r="J11" s="202">
        <v>123404.02</v>
      </c>
      <c r="K11" s="202">
        <v>228431.58000000013</v>
      </c>
      <c r="L11" s="202">
        <v>207366.91000000006</v>
      </c>
      <c r="M11" s="202">
        <v>271945.74000000005</v>
      </c>
      <c r="N11" s="202">
        <v>297505.12000000011</v>
      </c>
      <c r="O11" s="119"/>
      <c r="P11" s="52" t="str">
        <f t="shared" si="15"/>
        <v/>
      </c>
      <c r="R11" s="109" t="s">
        <v>77</v>
      </c>
      <c r="S11" s="19">
        <v>5269.9080000000022</v>
      </c>
      <c r="T11" s="154">
        <v>6791.5110000000022</v>
      </c>
      <c r="U11" s="154">
        <v>6331.175000000002</v>
      </c>
      <c r="V11" s="154">
        <v>12356.189000000002</v>
      </c>
      <c r="W11" s="154">
        <v>10013.188000000002</v>
      </c>
      <c r="X11" s="154">
        <v>9709.3430000000008</v>
      </c>
      <c r="Y11" s="154">
        <v>9074.4239999999991</v>
      </c>
      <c r="Z11" s="154">
        <v>11193.306000000002</v>
      </c>
      <c r="AA11" s="154">
        <v>12194.198</v>
      </c>
      <c r="AB11" s="154">
        <v>12392.851000000008</v>
      </c>
      <c r="AC11" s="154">
        <v>10554.120999999999</v>
      </c>
      <c r="AD11" s="154">
        <v>14483.971999999998</v>
      </c>
      <c r="AE11" s="154">
        <v>20355.923999999988</v>
      </c>
      <c r="AF11" s="119"/>
      <c r="AG11" s="52" t="str">
        <f t="shared" si="16"/>
        <v/>
      </c>
      <c r="AI11" s="125">
        <f t="shared" si="0"/>
        <v>0.4983700555886183</v>
      </c>
      <c r="AJ11" s="157">
        <f t="shared" si="1"/>
        <v>0.46272411236012051</v>
      </c>
      <c r="AK11" s="157">
        <f t="shared" si="2"/>
        <v>0.59620293919642087</v>
      </c>
      <c r="AL11" s="157">
        <f t="shared" si="3"/>
        <v>0.78832235306922693</v>
      </c>
      <c r="AM11" s="157">
        <f t="shared" si="4"/>
        <v>0.48065790285305188</v>
      </c>
      <c r="AN11" s="157">
        <f t="shared" si="5"/>
        <v>0.53317937263440585</v>
      </c>
      <c r="AO11" s="157">
        <f t="shared" si="6"/>
        <v>0.58051031214885285</v>
      </c>
      <c r="AP11" s="157">
        <f t="shared" si="7"/>
        <v>0.53719749811892448</v>
      </c>
      <c r="AQ11" s="157">
        <f t="shared" si="8"/>
        <v>0.98815241189063374</v>
      </c>
      <c r="AR11" s="157">
        <f t="shared" si="9"/>
        <v>0.54251916481950524</v>
      </c>
      <c r="AS11" s="157">
        <f t="shared" si="10"/>
        <v>0.50895878228594893</v>
      </c>
      <c r="AT11" s="157">
        <f t="shared" si="11"/>
        <v>0.53260521749669598</v>
      </c>
      <c r="AU11" s="157">
        <f t="shared" si="12"/>
        <v>0.6842209639955098</v>
      </c>
      <c r="AV11" s="157"/>
      <c r="AW11" s="52"/>
      <c r="AY11" s="105"/>
      <c r="AZ11" s="105"/>
    </row>
    <row r="12" spans="1:52" ht="20.100000000000001" customHeight="1" x14ac:dyDescent="0.25">
      <c r="A12" s="121" t="s">
        <v>78</v>
      </c>
      <c r="B12" s="19">
        <v>173043.08000000005</v>
      </c>
      <c r="C12" s="154">
        <v>88557.569999999978</v>
      </c>
      <c r="D12" s="154">
        <v>121066.39000000004</v>
      </c>
      <c r="E12" s="154">
        <v>142381.43</v>
      </c>
      <c r="F12" s="154">
        <v>163673.44999999992</v>
      </c>
      <c r="G12" s="154">
        <v>227727.18000000014</v>
      </c>
      <c r="H12" s="154">
        <v>161332.92000000001</v>
      </c>
      <c r="I12" s="154">
        <v>247351.10999999993</v>
      </c>
      <c r="J12" s="202">
        <v>159573.16</v>
      </c>
      <c r="K12" s="202">
        <v>248865.2099999999</v>
      </c>
      <c r="L12" s="202">
        <v>200988.73999999996</v>
      </c>
      <c r="M12" s="202">
        <v>276889.69999999984</v>
      </c>
      <c r="N12" s="202">
        <v>223105.37999999986</v>
      </c>
      <c r="O12" s="119"/>
      <c r="P12" s="52" t="str">
        <f t="shared" si="15"/>
        <v/>
      </c>
      <c r="R12" s="109" t="s">
        <v>78</v>
      </c>
      <c r="S12" s="19">
        <v>8468.7459999999992</v>
      </c>
      <c r="T12" s="154">
        <v>4467.674</v>
      </c>
      <c r="U12" s="154">
        <v>6989.1480000000029</v>
      </c>
      <c r="V12" s="154">
        <v>11275.52199999999</v>
      </c>
      <c r="W12" s="154">
        <v>8874.6120000000028</v>
      </c>
      <c r="X12" s="154">
        <v>11770.861000000004</v>
      </c>
      <c r="Y12" s="154">
        <v>9513.2329999999984</v>
      </c>
      <c r="Z12" s="154">
        <v>14562.611999999999</v>
      </c>
      <c r="AA12" s="154">
        <v>13054.882</v>
      </c>
      <c r="AB12" s="154">
        <v>13834.111000000008</v>
      </c>
      <c r="AC12" s="154">
        <v>12299.127999999995</v>
      </c>
      <c r="AD12" s="154">
        <v>14683.353999999999</v>
      </c>
      <c r="AE12" s="154">
        <v>14644.828000000001</v>
      </c>
      <c r="AF12" s="119"/>
      <c r="AG12" s="52" t="str">
        <f t="shared" si="16"/>
        <v/>
      </c>
      <c r="AI12" s="125">
        <f t="shared" si="0"/>
        <v>0.48940102083250003</v>
      </c>
      <c r="AJ12" s="157">
        <f t="shared" si="1"/>
        <v>0.50449374344847098</v>
      </c>
      <c r="AK12" s="157">
        <f t="shared" si="2"/>
        <v>0.57729878622795316</v>
      </c>
      <c r="AL12" s="157">
        <f t="shared" si="3"/>
        <v>0.79192363779461905</v>
      </c>
      <c r="AM12" s="157">
        <f t="shared" si="4"/>
        <v>0.54221451310521085</v>
      </c>
      <c r="AN12" s="157">
        <f t="shared" si="5"/>
        <v>0.51688432623633229</v>
      </c>
      <c r="AO12" s="157">
        <f t="shared" si="6"/>
        <v>0.58966471319058733</v>
      </c>
      <c r="AP12" s="157">
        <f t="shared" si="7"/>
        <v>0.5887425368740008</v>
      </c>
      <c r="AQ12" s="157">
        <f t="shared" si="8"/>
        <v>0.81811264500872194</v>
      </c>
      <c r="AR12" s="157">
        <f t="shared" si="9"/>
        <v>0.55588770322698033</v>
      </c>
      <c r="AS12" s="157">
        <f t="shared" si="10"/>
        <v>0.61193119574758248</v>
      </c>
      <c r="AT12" s="157">
        <f t="shared" si="11"/>
        <v>0.53029614319348128</v>
      </c>
      <c r="AU12" s="157">
        <f t="shared" si="12"/>
        <v>0.65640855455838887</v>
      </c>
      <c r="AV12" s="157"/>
      <c r="AW12" s="52"/>
      <c r="AY12" s="105"/>
      <c r="AZ12" s="105"/>
    </row>
    <row r="13" spans="1:52" ht="20.100000000000001" customHeight="1" x14ac:dyDescent="0.25">
      <c r="A13" s="121" t="s">
        <v>79</v>
      </c>
      <c r="B13" s="19">
        <v>153878.58000000007</v>
      </c>
      <c r="C13" s="154">
        <v>146271.1</v>
      </c>
      <c r="D13" s="154">
        <v>129654.32999999994</v>
      </c>
      <c r="E13" s="154">
        <v>179800.25999999989</v>
      </c>
      <c r="F13" s="154">
        <v>269493.00999999989</v>
      </c>
      <c r="G13" s="154">
        <v>237770.30999999997</v>
      </c>
      <c r="H13" s="154">
        <v>147807.46000000011</v>
      </c>
      <c r="I13" s="154">
        <v>207312.03999999983</v>
      </c>
      <c r="J13" s="202">
        <v>176243.62</v>
      </c>
      <c r="K13" s="202">
        <v>278687.1700000001</v>
      </c>
      <c r="L13" s="202">
        <v>285820.33000000013</v>
      </c>
      <c r="M13" s="202">
        <v>278908.12</v>
      </c>
      <c r="N13" s="202">
        <v>235351.55999999974</v>
      </c>
      <c r="O13" s="119"/>
      <c r="P13" s="52" t="str">
        <f t="shared" si="15"/>
        <v/>
      </c>
      <c r="R13" s="109" t="s">
        <v>79</v>
      </c>
      <c r="S13" s="19">
        <v>8304.4390000000039</v>
      </c>
      <c r="T13" s="154">
        <v>7350.9219999999987</v>
      </c>
      <c r="U13" s="154">
        <v>8610.476999999999</v>
      </c>
      <c r="V13" s="154">
        <v>14121.920000000007</v>
      </c>
      <c r="W13" s="154">
        <v>13262.653999999999</v>
      </c>
      <c r="X13" s="154">
        <v>12363.967000000001</v>
      </c>
      <c r="Y13" s="154">
        <v>8473.6030000000046</v>
      </c>
      <c r="Z13" s="154">
        <v>11749.72900000001</v>
      </c>
      <c r="AA13" s="154">
        <v>14285.174000000001</v>
      </c>
      <c r="AB13" s="154">
        <v>14287.105000000005</v>
      </c>
      <c r="AC13" s="154">
        <v>16611.900999999998</v>
      </c>
      <c r="AD13" s="154">
        <v>15670.151999999995</v>
      </c>
      <c r="AE13" s="154">
        <v>16678.738000000005</v>
      </c>
      <c r="AF13" s="119"/>
      <c r="AG13" s="52" t="str">
        <f t="shared" si="16"/>
        <v/>
      </c>
      <c r="AI13" s="125">
        <f t="shared" si="0"/>
        <v>0.53967478774498701</v>
      </c>
      <c r="AJ13" s="157">
        <f t="shared" si="1"/>
        <v>0.50255463998014638</v>
      </c>
      <c r="AK13" s="157">
        <f t="shared" si="2"/>
        <v>0.66411025378018629</v>
      </c>
      <c r="AL13" s="157">
        <f t="shared" si="3"/>
        <v>0.78542266846555253</v>
      </c>
      <c r="AM13" s="157">
        <f t="shared" si="4"/>
        <v>0.49213350654252608</v>
      </c>
      <c r="AN13" s="157">
        <f t="shared" si="5"/>
        <v>0.51999625184490039</v>
      </c>
      <c r="AO13" s="157">
        <f t="shared" si="6"/>
        <v>0.57328655806682549</v>
      </c>
      <c r="AP13" s="157">
        <f t="shared" si="7"/>
        <v>0.56676539384784497</v>
      </c>
      <c r="AQ13" s="157">
        <f t="shared" si="8"/>
        <v>0.81053566648256559</v>
      </c>
      <c r="AR13" s="157">
        <f t="shared" si="9"/>
        <v>0.51265743593434887</v>
      </c>
      <c r="AS13" s="157">
        <f t="shared" si="10"/>
        <v>0.58120081940987156</v>
      </c>
      <c r="AT13" s="157">
        <f t="shared" si="11"/>
        <v>0.56183921787576485</v>
      </c>
      <c r="AU13" s="157">
        <f t="shared" si="12"/>
        <v>0.70867335657346064</v>
      </c>
      <c r="AV13" s="157"/>
      <c r="AW13" s="52"/>
      <c r="AY13" s="105"/>
      <c r="AZ13" s="105"/>
    </row>
    <row r="14" spans="1:52" ht="20.100000000000001" customHeight="1" x14ac:dyDescent="0.25">
      <c r="A14" s="121" t="s">
        <v>80</v>
      </c>
      <c r="B14" s="19">
        <v>172907.80999999991</v>
      </c>
      <c r="C14" s="154">
        <v>197865.85999999996</v>
      </c>
      <c r="D14" s="154">
        <v>108818.47999999997</v>
      </c>
      <c r="E14" s="154">
        <v>128700.31000000001</v>
      </c>
      <c r="F14" s="154">
        <v>196874.73</v>
      </c>
      <c r="G14" s="154">
        <v>236496.18999999983</v>
      </c>
      <c r="H14" s="154">
        <v>161286.66999999981</v>
      </c>
      <c r="I14" s="154">
        <v>171590.03999999995</v>
      </c>
      <c r="J14" s="202">
        <v>180155.07</v>
      </c>
      <c r="K14" s="202">
        <v>296232.94000000058</v>
      </c>
      <c r="L14" s="202">
        <v>286301.54999999993</v>
      </c>
      <c r="M14" s="202">
        <v>219196.88999999978</v>
      </c>
      <c r="N14" s="202">
        <v>238302.70999999979</v>
      </c>
      <c r="O14" s="119"/>
      <c r="P14" s="52" t="str">
        <f t="shared" si="15"/>
        <v/>
      </c>
      <c r="R14" s="109" t="s">
        <v>80</v>
      </c>
      <c r="S14" s="19">
        <v>7854.7379999999985</v>
      </c>
      <c r="T14" s="154">
        <v>8326.2219999999998</v>
      </c>
      <c r="U14" s="154">
        <v>7079.4509999999991</v>
      </c>
      <c r="V14" s="154">
        <v>9224.3630000000012</v>
      </c>
      <c r="W14" s="154">
        <v>8588.8440000000028</v>
      </c>
      <c r="X14" s="154">
        <v>10903.496999999998</v>
      </c>
      <c r="Y14" s="154">
        <v>9835.2980000000043</v>
      </c>
      <c r="Z14" s="154">
        <v>10047.059999999994</v>
      </c>
      <c r="AA14" s="154">
        <v>13857.925999999999</v>
      </c>
      <c r="AB14" s="154">
        <v>14770.591999999991</v>
      </c>
      <c r="AC14" s="154">
        <v>15842.40800000001</v>
      </c>
      <c r="AD14" s="154">
        <v>12842.719000000006</v>
      </c>
      <c r="AE14" s="154">
        <v>16315.515000000001</v>
      </c>
      <c r="AF14" s="119"/>
      <c r="AG14" s="52" t="str">
        <f t="shared" si="16"/>
        <v/>
      </c>
      <c r="AI14" s="125">
        <f t="shared" si="0"/>
        <v>0.45427317597741834</v>
      </c>
      <c r="AJ14" s="157">
        <f t="shared" si="1"/>
        <v>0.4208013449111434</v>
      </c>
      <c r="AK14" s="157">
        <f t="shared" si="2"/>
        <v>0.65057433259497854</v>
      </c>
      <c r="AL14" s="157">
        <f t="shared" si="3"/>
        <v>0.71673199543963806</v>
      </c>
      <c r="AM14" s="157">
        <f t="shared" si="4"/>
        <v>0.436259341155668</v>
      </c>
      <c r="AN14" s="157">
        <f t="shared" si="5"/>
        <v>0.46104324133086483</v>
      </c>
      <c r="AO14" s="157">
        <f t="shared" si="6"/>
        <v>0.60980228558256033</v>
      </c>
      <c r="AP14" s="157">
        <f t="shared" si="7"/>
        <v>0.58552699212611625</v>
      </c>
      <c r="AQ14" s="157">
        <f t="shared" si="8"/>
        <v>0.76922209294470589</v>
      </c>
      <c r="AR14" s="157">
        <f t="shared" si="9"/>
        <v>0.49861409740591178</v>
      </c>
      <c r="AS14" s="157">
        <f t="shared" si="10"/>
        <v>0.55334691691330395</v>
      </c>
      <c r="AT14" s="157">
        <f t="shared" si="11"/>
        <v>0.58589877803467094</v>
      </c>
      <c r="AU14" s="157">
        <f t="shared" si="12"/>
        <v>0.68465503392722715</v>
      </c>
      <c r="AV14" s="157"/>
      <c r="AW14" s="52"/>
      <c r="AY14" s="105"/>
      <c r="AZ14" s="105"/>
    </row>
    <row r="15" spans="1:52" ht="20.100000000000001" customHeight="1" x14ac:dyDescent="0.25">
      <c r="A15" s="121" t="s">
        <v>81</v>
      </c>
      <c r="B15" s="19">
        <v>184668.65</v>
      </c>
      <c r="C15" s="154">
        <v>144340.81999999992</v>
      </c>
      <c r="D15" s="154">
        <v>80105.51999999996</v>
      </c>
      <c r="E15" s="154">
        <v>122946.30000000002</v>
      </c>
      <c r="F15" s="154">
        <v>216355.29000000004</v>
      </c>
      <c r="G15" s="154">
        <v>152646.59000000005</v>
      </c>
      <c r="H15" s="154">
        <v>149729.00999999972</v>
      </c>
      <c r="I15" s="154">
        <v>137518.23999999996</v>
      </c>
      <c r="J15" s="202">
        <v>158081.72</v>
      </c>
      <c r="K15" s="202">
        <v>248455.1099999999</v>
      </c>
      <c r="L15" s="202">
        <v>193947.6099999999</v>
      </c>
      <c r="M15" s="202">
        <v>185986.09999999983</v>
      </c>
      <c r="N15" s="202">
        <v>269098.74999999983</v>
      </c>
      <c r="O15" s="119"/>
      <c r="P15" s="52" t="str">
        <f t="shared" si="15"/>
        <v/>
      </c>
      <c r="R15" s="109" t="s">
        <v>81</v>
      </c>
      <c r="S15" s="19">
        <v>8976.5390000000007</v>
      </c>
      <c r="T15" s="154">
        <v>8231.4969999999994</v>
      </c>
      <c r="U15" s="154">
        <v>7380.0529999999981</v>
      </c>
      <c r="V15" s="154">
        <v>9158.0150000000012</v>
      </c>
      <c r="W15" s="154">
        <v>11920.680999999999</v>
      </c>
      <c r="X15" s="154">
        <v>8611.9049999999952</v>
      </c>
      <c r="Y15" s="154">
        <v>9047.3699999999972</v>
      </c>
      <c r="Z15" s="154">
        <v>10872.128000000008</v>
      </c>
      <c r="AA15" s="154">
        <v>13645.628000000001</v>
      </c>
      <c r="AB15" s="154">
        <v>13484.313000000007</v>
      </c>
      <c r="AC15" s="154">
        <v>12902.209999999997</v>
      </c>
      <c r="AD15" s="154">
        <v>12615.414999999995</v>
      </c>
      <c r="AE15" s="154">
        <v>18646.725000000002</v>
      </c>
      <c r="AF15" s="119"/>
      <c r="AG15" s="52" t="str">
        <f t="shared" si="16"/>
        <v/>
      </c>
      <c r="AI15" s="125">
        <f t="shared" si="0"/>
        <v>0.48608894904468092</v>
      </c>
      <c r="AJ15" s="157">
        <f t="shared" si="1"/>
        <v>0.57028198953005838</v>
      </c>
      <c r="AK15" s="157">
        <f t="shared" si="2"/>
        <v>0.92129144158854492</v>
      </c>
      <c r="AL15" s="157">
        <f t="shared" si="3"/>
        <v>0.7448792684285741</v>
      </c>
      <c r="AM15" s="157">
        <f t="shared" si="4"/>
        <v>0.55097709882665669</v>
      </c>
      <c r="AN15" s="157">
        <f t="shared" si="5"/>
        <v>0.56417277320115655</v>
      </c>
      <c r="AO15" s="157">
        <f t="shared" si="6"/>
        <v>0.60424963739491866</v>
      </c>
      <c r="AP15" s="157">
        <f t="shared" si="7"/>
        <v>0.79059534211607208</v>
      </c>
      <c r="AQ15" s="157">
        <f t="shared" si="8"/>
        <v>0.86320088116450155</v>
      </c>
      <c r="AR15" s="157">
        <f t="shared" si="9"/>
        <v>0.54272632991931669</v>
      </c>
      <c r="AS15" s="157">
        <f t="shared" si="10"/>
        <v>0.66524202077045469</v>
      </c>
      <c r="AT15" s="157">
        <f t="shared" si="11"/>
        <v>0.67829880835180723</v>
      </c>
      <c r="AU15" s="157">
        <f t="shared" si="12"/>
        <v>0.69293242722234916</v>
      </c>
      <c r="AV15" s="157"/>
      <c r="AW15" s="52"/>
      <c r="AY15" s="105"/>
      <c r="AZ15" s="105"/>
    </row>
    <row r="16" spans="1:52" ht="20.100000000000001" customHeight="1" x14ac:dyDescent="0.25">
      <c r="A16" s="121" t="s">
        <v>82</v>
      </c>
      <c r="B16" s="19">
        <v>175049.21999999997</v>
      </c>
      <c r="C16" s="154">
        <v>101082.92000000001</v>
      </c>
      <c r="D16" s="154">
        <v>69030.890000000014</v>
      </c>
      <c r="E16" s="154">
        <v>154535.30999999976</v>
      </c>
      <c r="F16" s="154">
        <v>191998.53000000006</v>
      </c>
      <c r="G16" s="154">
        <v>123638.51</v>
      </c>
      <c r="H16" s="154">
        <v>139323.20999999988</v>
      </c>
      <c r="I16" s="154">
        <v>159510.34999999989</v>
      </c>
      <c r="J16" s="202">
        <v>217871.62</v>
      </c>
      <c r="K16" s="202">
        <v>280257.64000000013</v>
      </c>
      <c r="L16" s="202">
        <v>221165.11999999979</v>
      </c>
      <c r="M16" s="202">
        <v>222116.84000000008</v>
      </c>
      <c r="N16" s="202">
        <v>213043.91</v>
      </c>
      <c r="O16" s="119"/>
      <c r="P16" s="52" t="str">
        <f t="shared" si="15"/>
        <v/>
      </c>
      <c r="R16" s="109" t="s">
        <v>82</v>
      </c>
      <c r="S16" s="19">
        <v>8917.1569999999974</v>
      </c>
      <c r="T16" s="154">
        <v>6317.9840000000004</v>
      </c>
      <c r="U16" s="154">
        <v>6844.7550000000019</v>
      </c>
      <c r="V16" s="154">
        <v>12425.312000000002</v>
      </c>
      <c r="W16" s="154">
        <v>11852.688999999998</v>
      </c>
      <c r="X16" s="154">
        <v>8900.4360000000015</v>
      </c>
      <c r="Y16" s="154">
        <v>10677.083000000001</v>
      </c>
      <c r="Z16" s="154">
        <v>13098.086000000008</v>
      </c>
      <c r="AA16" s="154">
        <v>16740.395</v>
      </c>
      <c r="AB16" s="154">
        <v>17459.428999999986</v>
      </c>
      <c r="AC16" s="154">
        <v>14265.805999999997</v>
      </c>
      <c r="AD16" s="154">
        <v>13945.046000000009</v>
      </c>
      <c r="AE16" s="154">
        <v>14762.53</v>
      </c>
      <c r="AF16" s="119"/>
      <c r="AG16" s="52" t="str">
        <f t="shared" si="16"/>
        <v/>
      </c>
      <c r="AI16" s="125">
        <f t="shared" si="0"/>
        <v>0.50940855377704619</v>
      </c>
      <c r="AJ16" s="157">
        <f t="shared" si="1"/>
        <v>0.62502982699747878</v>
      </c>
      <c r="AK16" s="157">
        <f t="shared" si="2"/>
        <v>0.99154958019518513</v>
      </c>
      <c r="AL16" s="157">
        <f t="shared" si="3"/>
        <v>0.80404355483546253</v>
      </c>
      <c r="AM16" s="157">
        <f t="shared" si="4"/>
        <v>0.61733227853359063</v>
      </c>
      <c r="AN16" s="157">
        <f t="shared" si="5"/>
        <v>0.71987570862832317</v>
      </c>
      <c r="AO16" s="157">
        <f t="shared" si="6"/>
        <v>0.76635350276526137</v>
      </c>
      <c r="AP16" s="157">
        <f t="shared" si="7"/>
        <v>0.8211433301976967</v>
      </c>
      <c r="AQ16" s="157">
        <f t="shared" si="8"/>
        <v>0.76836051432490382</v>
      </c>
      <c r="AR16" s="157">
        <f t="shared" si="9"/>
        <v>0.62297780713489115</v>
      </c>
      <c r="AS16" s="157">
        <f t="shared" si="10"/>
        <v>0.64502965024503012</v>
      </c>
      <c r="AT16" s="157">
        <f t="shared" si="11"/>
        <v>0.62782479707526928</v>
      </c>
      <c r="AU16" s="157">
        <f t="shared" si="12"/>
        <v>0.6929336773813437</v>
      </c>
      <c r="AV16" s="157"/>
      <c r="AW16" s="52"/>
      <c r="AY16" s="105"/>
      <c r="AZ16" s="105"/>
    </row>
    <row r="17" spans="1:52" ht="20.100000000000001" customHeight="1" x14ac:dyDescent="0.25">
      <c r="A17" s="121" t="s">
        <v>83</v>
      </c>
      <c r="B17" s="19">
        <v>143652.40999999997</v>
      </c>
      <c r="C17" s="154">
        <v>108321.03000000003</v>
      </c>
      <c r="D17" s="154">
        <v>126056.69</v>
      </c>
      <c r="E17" s="154">
        <v>102105.74999999991</v>
      </c>
      <c r="F17" s="154">
        <v>191150.96000000002</v>
      </c>
      <c r="G17" s="154">
        <v>143866.02999999988</v>
      </c>
      <c r="H17" s="154">
        <v>151239.86000000007</v>
      </c>
      <c r="I17" s="154">
        <v>135902.21999999988</v>
      </c>
      <c r="J17" s="202">
        <v>269362.65000000002</v>
      </c>
      <c r="K17" s="202">
        <v>228067.11000000004</v>
      </c>
      <c r="L17" s="202">
        <v>226213.38000000006</v>
      </c>
      <c r="M17" s="202">
        <v>214361.34999999995</v>
      </c>
      <c r="N17" s="202">
        <v>249785.21999999988</v>
      </c>
      <c r="O17" s="119"/>
      <c r="P17" s="52" t="str">
        <f t="shared" si="15"/>
        <v/>
      </c>
      <c r="R17" s="109" t="s">
        <v>83</v>
      </c>
      <c r="S17" s="19">
        <v>8623.6640000000007</v>
      </c>
      <c r="T17" s="154">
        <v>7729.3239999999987</v>
      </c>
      <c r="U17" s="154">
        <v>10518.219000000001</v>
      </c>
      <c r="V17" s="154">
        <v>7756.1780000000035</v>
      </c>
      <c r="W17" s="154">
        <v>12715.098000000002</v>
      </c>
      <c r="X17" s="154">
        <v>10229.966999999997</v>
      </c>
      <c r="Y17" s="154">
        <v>10778.716999999997</v>
      </c>
      <c r="Z17" s="154">
        <v>11138.637000000001</v>
      </c>
      <c r="AA17" s="154">
        <v>17757.596000000001</v>
      </c>
      <c r="AB17" s="154">
        <v>15905.198000000008</v>
      </c>
      <c r="AC17" s="154">
        <v>14901.102000000014</v>
      </c>
      <c r="AD17" s="154">
        <v>15769.840000000007</v>
      </c>
      <c r="AE17" s="154">
        <v>19468.007000000001</v>
      </c>
      <c r="AF17" s="119"/>
      <c r="AG17" s="52" t="str">
        <f t="shared" si="16"/>
        <v/>
      </c>
      <c r="AI17" s="125">
        <f t="shared" ref="AI17:AJ23" si="20">(S17/B17)*10</f>
        <v>0.60031460662581315</v>
      </c>
      <c r="AJ17" s="157">
        <f t="shared" si="20"/>
        <v>0.71355709966938063</v>
      </c>
      <c r="AK17" s="157">
        <f t="shared" ref="AK17:AN19" si="21">IF(U17="","",(U17/D17)*10)</f>
        <v>0.83440387019522733</v>
      </c>
      <c r="AL17" s="157">
        <f t="shared" si="21"/>
        <v>0.75962205850307263</v>
      </c>
      <c r="AM17" s="157">
        <f t="shared" si="21"/>
        <v>0.665186196292187</v>
      </c>
      <c r="AN17" s="157">
        <f t="shared" si="21"/>
        <v>0.71107592250929597</v>
      </c>
      <c r="AO17" s="157">
        <f t="shared" ref="AO17:AS22" si="22">(Y17/H17)*10</f>
        <v>0.71269022597614096</v>
      </c>
      <c r="AP17" s="157">
        <f t="shared" si="22"/>
        <v>0.81960669958150867</v>
      </c>
      <c r="AQ17" s="157">
        <f t="shared" si="22"/>
        <v>0.65924492501094711</v>
      </c>
      <c r="AR17" s="157">
        <f t="shared" si="22"/>
        <v>0.69739113193480651</v>
      </c>
      <c r="AS17" s="157">
        <f t="shared" si="22"/>
        <v>0.65871886092679444</v>
      </c>
      <c r="AT17" s="157">
        <f t="shared" si="11"/>
        <v>0.73566620101991387</v>
      </c>
      <c r="AU17" s="157">
        <f t="shared" si="12"/>
        <v>0.77938986942462052</v>
      </c>
      <c r="AV17" s="157"/>
      <c r="AW17" s="52"/>
      <c r="AY17" s="105"/>
      <c r="AZ17" s="105"/>
    </row>
    <row r="18" spans="1:52" ht="20.100000000000001" customHeight="1" thickBot="1" x14ac:dyDescent="0.3">
      <c r="A18" s="121" t="s">
        <v>84</v>
      </c>
      <c r="B18" s="19">
        <v>152913.45000000004</v>
      </c>
      <c r="C18" s="154">
        <v>216589.59999999995</v>
      </c>
      <c r="D18" s="154">
        <v>85917.549999999959</v>
      </c>
      <c r="E18" s="154">
        <v>230072.31999999998</v>
      </c>
      <c r="F18" s="154">
        <v>233366.15000000014</v>
      </c>
      <c r="G18" s="154">
        <v>149347.89999999994</v>
      </c>
      <c r="H18" s="154">
        <v>169726.70999999988</v>
      </c>
      <c r="I18" s="154">
        <v>161609.71999999994</v>
      </c>
      <c r="J18" s="202">
        <v>201683.16</v>
      </c>
      <c r="K18" s="202">
        <v>231436.16000000015</v>
      </c>
      <c r="L18" s="202">
        <v>249510.86000000004</v>
      </c>
      <c r="M18" s="202">
        <v>245114.83000000005</v>
      </c>
      <c r="N18" s="202">
        <v>272294.2</v>
      </c>
      <c r="O18" s="119"/>
      <c r="P18" s="52" t="str">
        <f t="shared" si="15"/>
        <v/>
      </c>
      <c r="R18" s="109" t="s">
        <v>84</v>
      </c>
      <c r="S18" s="19">
        <v>8608.0499999999975</v>
      </c>
      <c r="T18" s="154">
        <v>10777.051000000001</v>
      </c>
      <c r="U18" s="154">
        <v>8423.9280000000035</v>
      </c>
      <c r="V18" s="154">
        <v>14158.847</v>
      </c>
      <c r="W18" s="154">
        <v>13639.642000000007</v>
      </c>
      <c r="X18" s="154">
        <v>9440.7710000000006</v>
      </c>
      <c r="Y18" s="154">
        <v>11551.010000000002</v>
      </c>
      <c r="Z18" s="154">
        <v>14804.034999999996</v>
      </c>
      <c r="AA18" s="154">
        <v>13581.739</v>
      </c>
      <c r="AB18" s="154">
        <v>16207.478999999999</v>
      </c>
      <c r="AC18" s="154">
        <v>14210.079999999994</v>
      </c>
      <c r="AD18" s="154">
        <v>17409.10100000001</v>
      </c>
      <c r="AE18" s="154">
        <v>18101.396000000001</v>
      </c>
      <c r="AF18" s="119"/>
      <c r="AG18" s="52" t="str">
        <f t="shared" si="16"/>
        <v/>
      </c>
      <c r="AI18" s="125">
        <f t="shared" si="20"/>
        <v>0.56293609227965202</v>
      </c>
      <c r="AJ18" s="157">
        <f t="shared" si="20"/>
        <v>0.49757933898949919</v>
      </c>
      <c r="AK18" s="157">
        <f t="shared" si="21"/>
        <v>0.98046650538801527</v>
      </c>
      <c r="AL18" s="157">
        <f t="shared" si="21"/>
        <v>0.61540853762851611</v>
      </c>
      <c r="AM18" s="157">
        <f t="shared" si="21"/>
        <v>0.58447388363736552</v>
      </c>
      <c r="AN18" s="157">
        <f t="shared" si="21"/>
        <v>0.63213282543644767</v>
      </c>
      <c r="AO18" s="157">
        <f t="shared" si="22"/>
        <v>0.68056524515204542</v>
      </c>
      <c r="AP18" s="157">
        <f t="shared" si="22"/>
        <v>0.91603617653690639</v>
      </c>
      <c r="AQ18" s="157">
        <f t="shared" si="22"/>
        <v>0.67341958545274683</v>
      </c>
      <c r="AR18" s="157">
        <f t="shared" si="22"/>
        <v>0.7003002037365289</v>
      </c>
      <c r="AS18" s="157">
        <f t="shared" si="22"/>
        <v>0.56951749515031103</v>
      </c>
      <c r="AT18" s="157">
        <f t="shared" si="11"/>
        <v>0.71024266463191987</v>
      </c>
      <c r="AU18" s="157">
        <f t="shared" si="12"/>
        <v>0.66477346928432557</v>
      </c>
      <c r="AV18" s="157"/>
      <c r="AW18" s="52"/>
      <c r="AY18" s="105"/>
      <c r="AZ18" s="105"/>
    </row>
    <row r="19" spans="1:52" ht="20.100000000000001" customHeight="1" thickBot="1" x14ac:dyDescent="0.3">
      <c r="A19" s="35" t="str">
        <f>'2'!A19</f>
        <v>jan-mar</v>
      </c>
      <c r="B19" s="167">
        <f>SUM(B7:B9)</f>
        <v>383996.99999999988</v>
      </c>
      <c r="C19" s="168">
        <f t="shared" ref="C19:O19" si="23">SUM(C7:C9)</f>
        <v>360761.51999999996</v>
      </c>
      <c r="D19" s="168">
        <f t="shared" si="23"/>
        <v>338161.04999999993</v>
      </c>
      <c r="E19" s="168">
        <f t="shared" si="23"/>
        <v>270933.47000000003</v>
      </c>
      <c r="F19" s="168">
        <f t="shared" si="23"/>
        <v>519508.35</v>
      </c>
      <c r="G19" s="168">
        <f t="shared" si="23"/>
        <v>534624.43999999983</v>
      </c>
      <c r="H19" s="168">
        <f t="shared" si="23"/>
        <v>446773.26</v>
      </c>
      <c r="I19" s="168">
        <f t="shared" si="23"/>
        <v>530786.49</v>
      </c>
      <c r="J19" s="168">
        <f t="shared" si="23"/>
        <v>340453.22</v>
      </c>
      <c r="K19" s="168">
        <f t="shared" si="23"/>
        <v>649895.34000000008</v>
      </c>
      <c r="L19" s="168">
        <f t="shared" si="23"/>
        <v>640920.42999999993</v>
      </c>
      <c r="M19" s="168">
        <f t="shared" si="23"/>
        <v>817875.08000000077</v>
      </c>
      <c r="N19" s="168">
        <f t="shared" si="23"/>
        <v>661065.94999999925</v>
      </c>
      <c r="O19" s="302">
        <f t="shared" si="23"/>
        <v>800621.86</v>
      </c>
      <c r="P19" s="164">
        <f t="shared" si="15"/>
        <v>0.21110739405047391</v>
      </c>
      <c r="Q19" s="171"/>
      <c r="R19" s="170"/>
      <c r="S19" s="167">
        <f>SUM(S7:S9)</f>
        <v>17386.603999999999</v>
      </c>
      <c r="T19" s="168">
        <f t="shared" ref="T19:AF19" si="24">SUM(T7:T9)</f>
        <v>16187.608</v>
      </c>
      <c r="U19" s="168">
        <f t="shared" si="24"/>
        <v>17207.878999999994</v>
      </c>
      <c r="V19" s="168">
        <f t="shared" si="24"/>
        <v>22973.369000000002</v>
      </c>
      <c r="W19" s="168">
        <f t="shared" si="24"/>
        <v>26551.153999999995</v>
      </c>
      <c r="X19" s="168">
        <f t="shared" si="24"/>
        <v>26243.759999999998</v>
      </c>
      <c r="Y19" s="168">
        <f t="shared" si="24"/>
        <v>24497.342000000004</v>
      </c>
      <c r="Z19" s="168">
        <f t="shared" si="24"/>
        <v>29314.421999999999</v>
      </c>
      <c r="AA19" s="168">
        <f t="shared" si="24"/>
        <v>28198.834000000003</v>
      </c>
      <c r="AB19" s="168">
        <f t="shared" si="24"/>
        <v>37842.870999999999</v>
      </c>
      <c r="AC19" s="168">
        <f t="shared" si="24"/>
        <v>40547.094000000005</v>
      </c>
      <c r="AD19" s="168">
        <f t="shared" si="24"/>
        <v>42274.478999999992</v>
      </c>
      <c r="AE19" s="168">
        <f t="shared" si="24"/>
        <v>43177.321000000011</v>
      </c>
      <c r="AF19" s="169">
        <f t="shared" si="24"/>
        <v>51326.300999999992</v>
      </c>
      <c r="AG19" s="61">
        <f t="shared" si="16"/>
        <v>0.1887328766877403</v>
      </c>
      <c r="AI19" s="172">
        <f t="shared" si="20"/>
        <v>0.45277968317460826</v>
      </c>
      <c r="AJ19" s="173">
        <f t="shared" si="20"/>
        <v>0.44870661372088694</v>
      </c>
      <c r="AK19" s="173">
        <f t="shared" si="21"/>
        <v>0.50886638186154198</v>
      </c>
      <c r="AL19" s="173">
        <f t="shared" si="21"/>
        <v>0.84793395958055684</v>
      </c>
      <c r="AM19" s="173">
        <f t="shared" si="21"/>
        <v>0.51108233390281399</v>
      </c>
      <c r="AN19" s="173">
        <f t="shared" si="21"/>
        <v>0.49088216019454722</v>
      </c>
      <c r="AO19" s="173">
        <f t="shared" si="22"/>
        <v>0.54831710384815791</v>
      </c>
      <c r="AP19" s="173">
        <f t="shared" si="22"/>
        <v>0.55228274555367829</v>
      </c>
      <c r="AQ19" s="173">
        <f t="shared" si="22"/>
        <v>0.82827338216980306</v>
      </c>
      <c r="AR19" s="173">
        <f t="shared" si="22"/>
        <v>0.5822917733184545</v>
      </c>
      <c r="AS19" s="173">
        <f t="shared" si="22"/>
        <v>0.63263850085103401</v>
      </c>
      <c r="AT19" s="173">
        <f t="shared" si="11"/>
        <v>0.51688185682341559</v>
      </c>
      <c r="AU19" s="173">
        <f t="shared" si="12"/>
        <v>0.65314695152579039</v>
      </c>
      <c r="AV19" s="173">
        <f t="shared" si="13"/>
        <v>0.64108043465113473</v>
      </c>
      <c r="AW19" s="61">
        <f t="shared" ref="AW19:AW20" si="25">IF(AV19="","",(AV19-AU19)/AU19)</f>
        <v>-1.8474428834839612E-2</v>
      </c>
      <c r="AY19" s="105"/>
      <c r="AZ19" s="105"/>
    </row>
    <row r="20" spans="1:52" ht="20.100000000000001" customHeight="1" x14ac:dyDescent="0.25">
      <c r="A20" s="121" t="s">
        <v>85</v>
      </c>
      <c r="B20" s="19">
        <f>SUM(B7:B9)</f>
        <v>383996.99999999988</v>
      </c>
      <c r="C20" s="154">
        <f>SUM(C7:C9)</f>
        <v>360761.51999999996</v>
      </c>
      <c r="D20" s="154">
        <f>SUM(D7:D9)</f>
        <v>338161.04999999993</v>
      </c>
      <c r="E20" s="154">
        <f t="shared" ref="E20:N20" si="26">SUM(E7:E9)</f>
        <v>270933.47000000003</v>
      </c>
      <c r="F20" s="154">
        <f t="shared" si="26"/>
        <v>519508.35</v>
      </c>
      <c r="G20" s="154">
        <f t="shared" si="26"/>
        <v>534624.43999999983</v>
      </c>
      <c r="H20" s="154">
        <f t="shared" si="26"/>
        <v>446773.26</v>
      </c>
      <c r="I20" s="154">
        <f t="shared" si="26"/>
        <v>530786.49</v>
      </c>
      <c r="J20" s="154">
        <f t="shared" si="26"/>
        <v>340453.22</v>
      </c>
      <c r="K20" s="154">
        <f t="shared" si="26"/>
        <v>649895.34000000008</v>
      </c>
      <c r="L20" s="154">
        <f t="shared" si="26"/>
        <v>640920.42999999993</v>
      </c>
      <c r="M20" s="154">
        <f t="shared" ref="M20" si="27">SUM(M7:M9)</f>
        <v>817875.08000000077</v>
      </c>
      <c r="N20" s="154">
        <f t="shared" si="26"/>
        <v>661065.94999999925</v>
      </c>
      <c r="O20" s="147">
        <f>SUM(O7:O9)</f>
        <v>800621.86</v>
      </c>
      <c r="P20" s="165">
        <f t="shared" si="15"/>
        <v>0.21110739405047391</v>
      </c>
      <c r="R20" s="109" t="s">
        <v>85</v>
      </c>
      <c r="S20" s="19">
        <f>SUM(S7:S9)</f>
        <v>17386.603999999999</v>
      </c>
      <c r="T20" s="154">
        <f t="shared" ref="T20" si="28">SUM(T7:T9)</f>
        <v>16187.608</v>
      </c>
      <c r="U20" s="154">
        <f>SUM(U7:U9)</f>
        <v>17207.878999999994</v>
      </c>
      <c r="V20" s="154">
        <f t="shared" ref="V20:AE20" si="29">SUM(V7:V9)</f>
        <v>22973.369000000002</v>
      </c>
      <c r="W20" s="154">
        <f t="shared" si="29"/>
        <v>26551.153999999995</v>
      </c>
      <c r="X20" s="154">
        <f t="shared" si="29"/>
        <v>26243.759999999998</v>
      </c>
      <c r="Y20" s="154">
        <f t="shared" si="29"/>
        <v>24497.342000000004</v>
      </c>
      <c r="Z20" s="154">
        <f t="shared" si="29"/>
        <v>29314.421999999999</v>
      </c>
      <c r="AA20" s="154">
        <f t="shared" si="29"/>
        <v>28198.834000000003</v>
      </c>
      <c r="AB20" s="154">
        <f t="shared" si="29"/>
        <v>37842.870999999999</v>
      </c>
      <c r="AC20" s="154">
        <f t="shared" si="29"/>
        <v>40547.094000000005</v>
      </c>
      <c r="AD20" s="154">
        <f t="shared" ref="AD20" si="30">SUM(AD7:AD9)</f>
        <v>42274.478999999992</v>
      </c>
      <c r="AE20" s="154">
        <f t="shared" si="29"/>
        <v>43177.321000000011</v>
      </c>
      <c r="AF20" s="202">
        <f>IF(AF9="","",SUM(AF7:AF9))</f>
        <v>51326.300999999992</v>
      </c>
      <c r="AG20" s="61">
        <f t="shared" si="16"/>
        <v>0.1887328766877403</v>
      </c>
      <c r="AI20" s="124">
        <f t="shared" si="20"/>
        <v>0.45277968317460826</v>
      </c>
      <c r="AJ20" s="156">
        <f t="shared" si="20"/>
        <v>0.44870661372088694</v>
      </c>
      <c r="AK20" s="156">
        <f t="shared" ref="AK20:AN22" si="31">(U20/D20)*10</f>
        <v>0.50886638186154198</v>
      </c>
      <c r="AL20" s="156">
        <f t="shared" si="31"/>
        <v>0.84793395958055684</v>
      </c>
      <c r="AM20" s="156">
        <f t="shared" si="31"/>
        <v>0.51108233390281399</v>
      </c>
      <c r="AN20" s="156">
        <f t="shared" si="31"/>
        <v>0.49088216019454722</v>
      </c>
      <c r="AO20" s="156">
        <f t="shared" si="22"/>
        <v>0.54831710384815791</v>
      </c>
      <c r="AP20" s="156">
        <f t="shared" si="22"/>
        <v>0.55228274555367829</v>
      </c>
      <c r="AQ20" s="156">
        <f t="shared" si="22"/>
        <v>0.82827338216980306</v>
      </c>
      <c r="AR20" s="156">
        <f t="shared" si="22"/>
        <v>0.5822917733184545</v>
      </c>
      <c r="AS20" s="156">
        <f t="shared" si="22"/>
        <v>0.63263850085103401</v>
      </c>
      <c r="AT20" s="156">
        <f t="shared" si="11"/>
        <v>0.51688185682341559</v>
      </c>
      <c r="AU20" s="156">
        <f t="shared" si="12"/>
        <v>0.65314695152579039</v>
      </c>
      <c r="AV20" s="156">
        <f t="shared" si="12"/>
        <v>0.64108043465113473</v>
      </c>
      <c r="AW20" s="61">
        <f t="shared" si="25"/>
        <v>-1.8474428834839612E-2</v>
      </c>
      <c r="AY20" s="105"/>
      <c r="AZ20" s="105"/>
    </row>
    <row r="21" spans="1:52" ht="20.100000000000001" customHeight="1" x14ac:dyDescent="0.25">
      <c r="A21" s="121" t="s">
        <v>86</v>
      </c>
      <c r="B21" s="19">
        <f>SUM(B10:B12)</f>
        <v>449195.80000000005</v>
      </c>
      <c r="C21" s="154">
        <f>SUM(C10:C12)</f>
        <v>360855.57999999996</v>
      </c>
      <c r="D21" s="154">
        <f>SUM(D10:D12)</f>
        <v>358400.06000000006</v>
      </c>
      <c r="E21" s="154">
        <f t="shared" ref="E21:N21" si="32">SUM(E10:E12)</f>
        <v>410436.21999999991</v>
      </c>
      <c r="F21" s="154">
        <f t="shared" si="32"/>
        <v>511451.39999999991</v>
      </c>
      <c r="G21" s="154">
        <f t="shared" si="32"/>
        <v>582701.47000000009</v>
      </c>
      <c r="H21" s="154">
        <f t="shared" si="32"/>
        <v>438564.12</v>
      </c>
      <c r="I21" s="154">
        <f t="shared" si="32"/>
        <v>651591.7899999998</v>
      </c>
      <c r="J21" s="154">
        <f t="shared" si="32"/>
        <v>433350.24</v>
      </c>
      <c r="K21" s="154">
        <f t="shared" si="32"/>
        <v>722229.66999999993</v>
      </c>
      <c r="L21" s="154">
        <f t="shared" si="32"/>
        <v>641359.04</v>
      </c>
      <c r="M21" s="154">
        <f t="shared" ref="M21" si="33">SUM(M10:M12)</f>
        <v>787392.28999999992</v>
      </c>
      <c r="N21" s="154">
        <f t="shared" si="32"/>
        <v>732973.59999999986</v>
      </c>
      <c r="O21" s="154"/>
      <c r="P21" s="52"/>
      <c r="R21" s="109" t="s">
        <v>86</v>
      </c>
      <c r="S21" s="19">
        <f>SUM(S10:S12)</f>
        <v>20822.173999999999</v>
      </c>
      <c r="T21" s="154">
        <f t="shared" ref="T21" si="34">SUM(T10:T12)</f>
        <v>16993.961000000003</v>
      </c>
      <c r="U21" s="154">
        <f>SUM(U10:U12)</f>
        <v>20306.538000000008</v>
      </c>
      <c r="V21" s="154">
        <f t="shared" ref="V21:AE21" si="35">SUM(V10:V12)</f>
        <v>32580.996999999992</v>
      </c>
      <c r="W21" s="154">
        <f t="shared" si="35"/>
        <v>26623.229000000007</v>
      </c>
      <c r="X21" s="154">
        <f t="shared" si="35"/>
        <v>30060.606000000007</v>
      </c>
      <c r="Y21" s="154">
        <f t="shared" si="35"/>
        <v>25330.112999999998</v>
      </c>
      <c r="Z21" s="154">
        <f t="shared" si="35"/>
        <v>36181.829000000005</v>
      </c>
      <c r="AA21" s="154">
        <f t="shared" si="35"/>
        <v>36659.758999999998</v>
      </c>
      <c r="AB21" s="154">
        <f t="shared" si="35"/>
        <v>39251.351000000017</v>
      </c>
      <c r="AC21" s="154">
        <f t="shared" si="35"/>
        <v>36974.111999999994</v>
      </c>
      <c r="AD21" s="154">
        <f t="shared" ref="AD21" si="36">SUM(AD10:AD12)</f>
        <v>42339.286999999997</v>
      </c>
      <c r="AE21" s="154">
        <f t="shared" si="35"/>
        <v>50218.536999999997</v>
      </c>
      <c r="AF21" s="202" t="str">
        <f>IF(AF12="","",SUM(AF10:AF12))</f>
        <v/>
      </c>
      <c r="AG21" s="52" t="str">
        <f t="shared" si="16"/>
        <v/>
      </c>
      <c r="AI21" s="125">
        <f t="shared" si="20"/>
        <v>0.4635433813049899</v>
      </c>
      <c r="AJ21" s="157">
        <f t="shared" si="20"/>
        <v>0.4709352422927755</v>
      </c>
      <c r="AK21" s="157">
        <f t="shared" si="31"/>
        <v>0.56658857702200172</v>
      </c>
      <c r="AL21" s="157">
        <f t="shared" si="31"/>
        <v>0.7938138841645116</v>
      </c>
      <c r="AM21" s="157">
        <f t="shared" si="31"/>
        <v>0.52054269477021697</v>
      </c>
      <c r="AN21" s="157">
        <f t="shared" si="31"/>
        <v>0.51588347631935783</v>
      </c>
      <c r="AO21" s="157">
        <f t="shared" si="22"/>
        <v>0.57756920470374995</v>
      </c>
      <c r="AP21" s="157">
        <f t="shared" si="22"/>
        <v>0.55528368459031718</v>
      </c>
      <c r="AQ21" s="157">
        <f t="shared" si="22"/>
        <v>0.84596143295086201</v>
      </c>
      <c r="AR21" s="157">
        <f t="shared" si="22"/>
        <v>0.54347464013767288</v>
      </c>
      <c r="AS21" s="157">
        <f t="shared" si="22"/>
        <v>0.57649631008553326</v>
      </c>
      <c r="AT21" s="157">
        <f t="shared" si="11"/>
        <v>0.53771528547733172</v>
      </c>
      <c r="AU21" s="157">
        <f t="shared" si="12"/>
        <v>0.68513432134527097</v>
      </c>
      <c r="AV21" s="157"/>
      <c r="AW21" s="52"/>
      <c r="AY21" s="105"/>
      <c r="AZ21" s="105"/>
    </row>
    <row r="22" spans="1:52" ht="20.100000000000001" customHeight="1" x14ac:dyDescent="0.25">
      <c r="A22" s="121" t="s">
        <v>87</v>
      </c>
      <c r="B22" s="19">
        <f>SUM(B13:B15)</f>
        <v>511455.04000000004</v>
      </c>
      <c r="C22" s="154">
        <f>SUM(C13:C15)</f>
        <v>488477.77999999991</v>
      </c>
      <c r="D22" s="154">
        <f>SUM(D13:D15)</f>
        <v>318578.32999999984</v>
      </c>
      <c r="E22" s="154">
        <f t="shared" ref="E22:N22" si="37">SUM(E13:E15)</f>
        <v>431446.86999999988</v>
      </c>
      <c r="F22" s="154">
        <f t="shared" si="37"/>
        <v>682723.02999999991</v>
      </c>
      <c r="G22" s="154">
        <f t="shared" si="37"/>
        <v>626913.08999999985</v>
      </c>
      <c r="H22" s="154">
        <f t="shared" si="37"/>
        <v>458823.13999999961</v>
      </c>
      <c r="I22" s="154">
        <f t="shared" si="37"/>
        <v>516420.31999999972</v>
      </c>
      <c r="J22" s="154">
        <f t="shared" si="37"/>
        <v>514480.41000000003</v>
      </c>
      <c r="K22" s="154">
        <f t="shared" si="37"/>
        <v>823375.22000000055</v>
      </c>
      <c r="L22" s="154">
        <f t="shared" si="37"/>
        <v>766069.49</v>
      </c>
      <c r="M22" s="154">
        <f t="shared" ref="M22" si="38">SUM(M13:M15)</f>
        <v>684091.10999999964</v>
      </c>
      <c r="N22" s="154">
        <f t="shared" si="37"/>
        <v>742753.01999999932</v>
      </c>
      <c r="O22" s="154"/>
      <c r="P22" s="52"/>
      <c r="R22" s="109" t="s">
        <v>87</v>
      </c>
      <c r="S22" s="19">
        <f>SUM(S13:S15)</f>
        <v>25135.716000000004</v>
      </c>
      <c r="T22" s="154">
        <f t="shared" ref="T22" si="39">SUM(T13:T15)</f>
        <v>23908.640999999996</v>
      </c>
      <c r="U22" s="154">
        <f>SUM(U13:U15)</f>
        <v>23069.980999999996</v>
      </c>
      <c r="V22" s="154">
        <f t="shared" ref="V22:AE22" si="40">SUM(V13:V15)</f>
        <v>32504.29800000001</v>
      </c>
      <c r="W22" s="154">
        <f t="shared" si="40"/>
        <v>33772.178999999996</v>
      </c>
      <c r="X22" s="154">
        <f t="shared" si="40"/>
        <v>31879.368999999995</v>
      </c>
      <c r="Y22" s="154">
        <f t="shared" si="40"/>
        <v>27356.271000000008</v>
      </c>
      <c r="Z22" s="154">
        <f t="shared" si="40"/>
        <v>32668.917000000012</v>
      </c>
      <c r="AA22" s="154">
        <f t="shared" si="40"/>
        <v>41788.728000000003</v>
      </c>
      <c r="AB22" s="154">
        <f t="shared" si="40"/>
        <v>42542.01</v>
      </c>
      <c r="AC22" s="154">
        <f t="shared" si="40"/>
        <v>45356.519000000008</v>
      </c>
      <c r="AD22" s="154">
        <f t="shared" ref="AD22" si="41">SUM(AD13:AD15)</f>
        <v>41128.285999999993</v>
      </c>
      <c r="AE22" s="154">
        <f t="shared" si="40"/>
        <v>51640.978000000003</v>
      </c>
      <c r="AF22" s="202" t="str">
        <f>IF(AF15="","",SUM(AF13:AF15))</f>
        <v/>
      </c>
      <c r="AG22" s="52" t="str">
        <f t="shared" si="16"/>
        <v/>
      </c>
      <c r="AI22" s="125">
        <f t="shared" si="20"/>
        <v>0.49145504558914899</v>
      </c>
      <c r="AJ22" s="157">
        <f t="shared" si="20"/>
        <v>0.48945196647429901</v>
      </c>
      <c r="AK22" s="157">
        <f t="shared" si="31"/>
        <v>0.72415411933385454</v>
      </c>
      <c r="AL22" s="157">
        <f t="shared" si="31"/>
        <v>0.75337892705074017</v>
      </c>
      <c r="AM22" s="157">
        <f t="shared" si="31"/>
        <v>0.49466881174346788</v>
      </c>
      <c r="AN22" s="157">
        <f t="shared" si="31"/>
        <v>0.50851337304186772</v>
      </c>
      <c r="AO22" s="157">
        <f t="shared" si="22"/>
        <v>0.59622692525926291</v>
      </c>
      <c r="AP22" s="157">
        <f t="shared" si="22"/>
        <v>0.63260324458185591</v>
      </c>
      <c r="AQ22" s="157">
        <f t="shared" si="22"/>
        <v>0.8122511020390456</v>
      </c>
      <c r="AR22" s="157">
        <f t="shared" si="22"/>
        <v>0.5166782891523013</v>
      </c>
      <c r="AS22" s="157">
        <f t="shared" si="22"/>
        <v>0.59206794673417951</v>
      </c>
      <c r="AT22" s="157">
        <f t="shared" si="11"/>
        <v>0.60121064868099239</v>
      </c>
      <c r="AU22" s="157">
        <f t="shared" si="12"/>
        <v>0.69526446354940497</v>
      </c>
      <c r="AV22" s="157"/>
      <c r="AW22" s="52"/>
      <c r="AY22" s="105"/>
      <c r="AZ22" s="105"/>
    </row>
    <row r="23" spans="1:52" ht="20.100000000000001" customHeight="1" thickBot="1" x14ac:dyDescent="0.3">
      <c r="A23" s="122" t="s">
        <v>88</v>
      </c>
      <c r="B23" s="21">
        <f>SUM(B16:B18)</f>
        <v>471615.07999999996</v>
      </c>
      <c r="C23" s="155">
        <f>SUM(C16:C18)</f>
        <v>425993.55</v>
      </c>
      <c r="D23" s="155">
        <f>SUM(D16:D18)</f>
        <v>281005.13</v>
      </c>
      <c r="E23" s="155">
        <f t="shared" ref="E23:N23" si="42">SUM(E16:E18)</f>
        <v>486713.37999999966</v>
      </c>
      <c r="F23" s="155">
        <f t="shared" si="42"/>
        <v>616515.64000000025</v>
      </c>
      <c r="G23" s="155">
        <f t="shared" si="42"/>
        <v>416852.43999999983</v>
      </c>
      <c r="H23" s="155">
        <f t="shared" si="42"/>
        <v>460289.7799999998</v>
      </c>
      <c r="I23" s="155">
        <f t="shared" si="42"/>
        <v>457022.28999999969</v>
      </c>
      <c r="J23" s="155">
        <f t="shared" si="42"/>
        <v>688917.43</v>
      </c>
      <c r="K23" s="155">
        <f t="shared" si="42"/>
        <v>739760.91000000038</v>
      </c>
      <c r="L23" s="155">
        <f t="shared" si="42"/>
        <v>696889.35999999987</v>
      </c>
      <c r="M23" s="155">
        <f t="shared" ref="M23" si="43">SUM(M16:M18)</f>
        <v>681593.02000000014</v>
      </c>
      <c r="N23" s="155">
        <f t="shared" si="42"/>
        <v>735123.32999999984</v>
      </c>
      <c r="O23" s="155"/>
      <c r="P23" s="55"/>
      <c r="R23" s="110" t="s">
        <v>88</v>
      </c>
      <c r="S23" s="21">
        <f>SUM(S16:S18)</f>
        <v>26148.870999999992</v>
      </c>
      <c r="T23" s="155">
        <f t="shared" ref="T23" si="44">SUM(T16:T18)</f>
        <v>24824.359</v>
      </c>
      <c r="U23" s="155">
        <f>SUM(U16:U18)</f>
        <v>25786.902000000006</v>
      </c>
      <c r="V23" s="155">
        <f t="shared" ref="V23:AE23" si="45">SUM(V16:V18)</f>
        <v>34340.337000000007</v>
      </c>
      <c r="W23" s="155">
        <f t="shared" si="45"/>
        <v>38207.429000000004</v>
      </c>
      <c r="X23" s="155">
        <f t="shared" si="45"/>
        <v>28571.173999999999</v>
      </c>
      <c r="Y23" s="155">
        <f t="shared" si="45"/>
        <v>33006.81</v>
      </c>
      <c r="Z23" s="155">
        <f t="shared" si="45"/>
        <v>39040.758000000002</v>
      </c>
      <c r="AA23" s="155">
        <f t="shared" si="45"/>
        <v>48079.73</v>
      </c>
      <c r="AB23" s="155">
        <f t="shared" si="45"/>
        <v>49572.105999999992</v>
      </c>
      <c r="AC23" s="155">
        <f t="shared" si="45"/>
        <v>43376.988000000005</v>
      </c>
      <c r="AD23" s="155">
        <f t="shared" ref="AD23" si="46">SUM(AD16:AD18)</f>
        <v>47123.987000000023</v>
      </c>
      <c r="AE23" s="155">
        <f t="shared" si="45"/>
        <v>52331.933000000005</v>
      </c>
      <c r="AF23" s="203" t="str">
        <f>IF(AF18="","",SUM(AF16:AF18))</f>
        <v/>
      </c>
      <c r="AG23" s="55" t="str">
        <f t="shared" si="16"/>
        <v/>
      </c>
      <c r="AI23" s="126">
        <f t="shared" si="20"/>
        <v>0.55445366590058986</v>
      </c>
      <c r="AJ23" s="158">
        <f t="shared" si="20"/>
        <v>0.58274025510480154</v>
      </c>
      <c r="AK23" s="158">
        <f t="shared" ref="AK23:AS23" si="47">IF(AK18="","",(U23/D23)*10)</f>
        <v>0.91766659206541912</v>
      </c>
      <c r="AL23" s="158">
        <f t="shared" si="47"/>
        <v>0.70555563933746857</v>
      </c>
      <c r="AM23" s="158">
        <f t="shared" si="47"/>
        <v>0.61973170704963765</v>
      </c>
      <c r="AN23" s="158">
        <f t="shared" si="47"/>
        <v>0.68540258514499786</v>
      </c>
      <c r="AO23" s="158">
        <f t="shared" si="47"/>
        <v>0.71708761380711117</v>
      </c>
      <c r="AP23" s="158">
        <f t="shared" si="47"/>
        <v>0.85424187953721087</v>
      </c>
      <c r="AQ23" s="158">
        <f t="shared" si="47"/>
        <v>0.69790264995908136</v>
      </c>
      <c r="AR23" s="158">
        <f t="shared" si="47"/>
        <v>0.67010983318921202</v>
      </c>
      <c r="AS23" s="158">
        <f t="shared" si="47"/>
        <v>0.62243722590340611</v>
      </c>
      <c r="AT23" s="158">
        <f t="shared" ref="AT23" si="48">IF(AT18="","",(AD23/M23)*10)</f>
        <v>0.69138012886340905</v>
      </c>
      <c r="AU23" s="158">
        <f t="shared" ref="AU23" si="49">IF(AU18="","",(AE23/N23)*10)</f>
        <v>0.71187963793775955</v>
      </c>
      <c r="AV23" s="158"/>
      <c r="AW23" s="55"/>
      <c r="AY23" s="105"/>
      <c r="AZ23" s="105"/>
    </row>
    <row r="24" spans="1:52" x14ac:dyDescent="0.25">
      <c r="J24" s="119"/>
      <c r="K24" s="119"/>
      <c r="L24" s="119"/>
      <c r="M24" s="119"/>
      <c r="N24" s="119"/>
      <c r="R24" s="119">
        <f>SUM(S7:S18)</f>
        <v>89493.365000000005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Y24" s="105"/>
      <c r="AZ24" s="105"/>
    </row>
    <row r="25" spans="1:52" ht="15.75" thickBot="1" x14ac:dyDescent="0.3">
      <c r="P25" s="205" t="s">
        <v>1</v>
      </c>
      <c r="AG25" s="289">
        <v>1000</v>
      </c>
      <c r="AW25" s="289" t="s">
        <v>47</v>
      </c>
      <c r="AY25" s="105"/>
      <c r="AZ25" s="105"/>
    </row>
    <row r="26" spans="1:52" ht="20.100000000000001" customHeight="1" x14ac:dyDescent="0.25">
      <c r="A26" s="329" t="s">
        <v>2</v>
      </c>
      <c r="B26" s="331" t="s">
        <v>71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6"/>
      <c r="P26" s="334" t="str">
        <f>P4</f>
        <v>D       2023/2022</v>
      </c>
      <c r="R26" s="332" t="s">
        <v>3</v>
      </c>
      <c r="S26" s="324" t="s">
        <v>71</v>
      </c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6"/>
      <c r="AG26" s="334" t="str">
        <f>P26</f>
        <v>D       2023/2022</v>
      </c>
      <c r="AI26" s="324" t="s">
        <v>71</v>
      </c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6"/>
      <c r="AW26" s="334" t="str">
        <f>AG26</f>
        <v>D       2023/2022</v>
      </c>
      <c r="AY26" s="105"/>
      <c r="AZ26" s="105"/>
    </row>
    <row r="27" spans="1:52" ht="20.100000000000001" customHeight="1" thickBot="1" x14ac:dyDescent="0.3">
      <c r="A27" s="330"/>
      <c r="B27" s="99">
        <v>2010</v>
      </c>
      <c r="C27" s="135">
        <v>2011</v>
      </c>
      <c r="D27" s="135">
        <v>2012</v>
      </c>
      <c r="E27" s="135">
        <v>2013</v>
      </c>
      <c r="F27" s="135">
        <v>2014</v>
      </c>
      <c r="G27" s="135">
        <v>2015</v>
      </c>
      <c r="H27" s="135">
        <v>2016</v>
      </c>
      <c r="I27" s="135">
        <v>2017</v>
      </c>
      <c r="J27" s="135">
        <v>2018</v>
      </c>
      <c r="K27" s="135">
        <v>2019</v>
      </c>
      <c r="L27" s="135">
        <v>2020</v>
      </c>
      <c r="M27" s="135">
        <v>2021</v>
      </c>
      <c r="N27" s="135">
        <v>2022</v>
      </c>
      <c r="O27" s="133">
        <v>2023</v>
      </c>
      <c r="P27" s="335"/>
      <c r="R27" s="333"/>
      <c r="S27" s="25">
        <v>2010</v>
      </c>
      <c r="T27" s="135">
        <v>2011</v>
      </c>
      <c r="U27" s="135">
        <v>2012</v>
      </c>
      <c r="V27" s="135">
        <v>2013</v>
      </c>
      <c r="W27" s="135">
        <v>2014</v>
      </c>
      <c r="X27" s="135">
        <v>2015</v>
      </c>
      <c r="Y27" s="135">
        <v>2016</v>
      </c>
      <c r="Z27" s="135">
        <v>2017</v>
      </c>
      <c r="AA27" s="135">
        <v>2018</v>
      </c>
      <c r="AB27" s="135">
        <v>2019</v>
      </c>
      <c r="AC27" s="135">
        <v>2020</v>
      </c>
      <c r="AD27" s="135">
        <v>2021</v>
      </c>
      <c r="AE27" s="135">
        <v>2022</v>
      </c>
      <c r="AF27" s="133">
        <v>2023</v>
      </c>
      <c r="AG27" s="335"/>
      <c r="AI27" s="25">
        <v>2010</v>
      </c>
      <c r="AJ27" s="135">
        <v>2011</v>
      </c>
      <c r="AK27" s="135">
        <v>2012</v>
      </c>
      <c r="AL27" s="135">
        <v>2013</v>
      </c>
      <c r="AM27" s="135">
        <v>2014</v>
      </c>
      <c r="AN27" s="135">
        <v>2015</v>
      </c>
      <c r="AO27" s="135">
        <v>2016</v>
      </c>
      <c r="AP27" s="135">
        <v>2017</v>
      </c>
      <c r="AQ27" s="265">
        <v>2018</v>
      </c>
      <c r="AR27" s="135">
        <v>2019</v>
      </c>
      <c r="AS27" s="135">
        <v>2020</v>
      </c>
      <c r="AT27" s="176">
        <v>2021</v>
      </c>
      <c r="AU27" s="135">
        <v>2022</v>
      </c>
      <c r="AV27" s="266">
        <v>2023</v>
      </c>
      <c r="AW27" s="335"/>
      <c r="AY27" s="105"/>
      <c r="AZ27" s="105"/>
    </row>
    <row r="28" spans="1:52" ht="3" customHeight="1" thickBot="1" x14ac:dyDescent="0.3">
      <c r="A28" s="291" t="s">
        <v>89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293"/>
      <c r="O28" s="293"/>
      <c r="P28" s="294"/>
      <c r="R28" s="291"/>
      <c r="S28" s="293">
        <v>2010</v>
      </c>
      <c r="T28" s="293">
        <v>2011</v>
      </c>
      <c r="U28" s="293">
        <v>2012</v>
      </c>
      <c r="V28" s="293"/>
      <c r="W28" s="293"/>
      <c r="X28" s="293"/>
      <c r="Y28" s="293"/>
      <c r="Z28" s="293"/>
      <c r="AA28" s="293"/>
      <c r="AB28" s="293"/>
      <c r="AC28" s="293"/>
      <c r="AD28" s="293"/>
      <c r="AE28" s="293"/>
      <c r="AF28" s="293"/>
      <c r="AG28" s="294"/>
      <c r="AI28" s="290"/>
      <c r="AJ28" s="290"/>
      <c r="AK28" s="290"/>
      <c r="AL28" s="290"/>
      <c r="AM28" s="290"/>
      <c r="AN28" s="290"/>
      <c r="AO28" s="290"/>
      <c r="AP28" s="290"/>
      <c r="AQ28" s="290"/>
      <c r="AR28" s="290"/>
      <c r="AS28" s="290"/>
      <c r="AT28" s="290"/>
      <c r="AU28" s="290"/>
      <c r="AV28" s="290"/>
      <c r="AW28" s="292"/>
      <c r="AY28" s="105"/>
      <c r="AZ28" s="105"/>
    </row>
    <row r="29" spans="1:52" ht="20.100000000000001" customHeight="1" x14ac:dyDescent="0.25">
      <c r="A29" s="120" t="s">
        <v>73</v>
      </c>
      <c r="B29" s="39">
        <v>112112.93</v>
      </c>
      <c r="C29" s="153">
        <v>124900.3</v>
      </c>
      <c r="D29" s="153">
        <v>111319.11999999998</v>
      </c>
      <c r="E29" s="153">
        <v>99935.37</v>
      </c>
      <c r="F29" s="153">
        <v>181139.11</v>
      </c>
      <c r="G29" s="153">
        <v>165328.64999999985</v>
      </c>
      <c r="H29" s="153">
        <v>127338.22000000003</v>
      </c>
      <c r="I29" s="153">
        <v>165367.62</v>
      </c>
      <c r="J29" s="153">
        <v>107872.66</v>
      </c>
      <c r="K29" s="153">
        <v>201062.91000000003</v>
      </c>
      <c r="L29" s="153">
        <v>231082.82</v>
      </c>
      <c r="M29" s="153">
        <v>214265.47000000015</v>
      </c>
      <c r="N29" s="153">
        <v>194428.80999999982</v>
      </c>
      <c r="O29" s="112">
        <v>224366.21999999988</v>
      </c>
      <c r="P29" s="61">
        <f>IF(O29="","",(O29-N29)/N29)</f>
        <v>0.15397620342376261</v>
      </c>
      <c r="R29" s="109" t="s">
        <v>73</v>
      </c>
      <c r="S29" s="39">
        <v>5016.9969999999994</v>
      </c>
      <c r="T29" s="153">
        <v>5270.674</v>
      </c>
      <c r="U29" s="153">
        <v>5254.5140000000001</v>
      </c>
      <c r="V29" s="153">
        <v>8076.4090000000024</v>
      </c>
      <c r="W29" s="153">
        <v>9156.59</v>
      </c>
      <c r="X29" s="153">
        <v>7918.5499999999993</v>
      </c>
      <c r="Y29" s="153">
        <v>7480.9960000000019</v>
      </c>
      <c r="Z29" s="153">
        <v>9138.478000000001</v>
      </c>
      <c r="AA29" s="153">
        <v>8324.8559999999998</v>
      </c>
      <c r="AB29" s="153">
        <v>11927.749</v>
      </c>
      <c r="AC29" s="153">
        <v>14184.973999999998</v>
      </c>
      <c r="AD29" s="153">
        <v>11496.755999999994</v>
      </c>
      <c r="AE29" s="153">
        <v>12363.368000000002</v>
      </c>
      <c r="AF29" s="112">
        <v>15144.847999999993</v>
      </c>
      <c r="AG29" s="61">
        <f>IF(AF29="","",(AF29-AE29)/AE29)</f>
        <v>0.22497753039462953</v>
      </c>
      <c r="AI29" s="124">
        <f t="shared" ref="AI29:AI38" si="50">(S29/B29)*10</f>
        <v>0.44749494995804673</v>
      </c>
      <c r="AJ29" s="156">
        <f t="shared" ref="AJ29:AJ38" si="51">(T29/C29)*10</f>
        <v>0.42199049962249885</v>
      </c>
      <c r="AK29" s="156">
        <f t="shared" ref="AK29:AK38" si="52">(U29/D29)*10</f>
        <v>0.47202259593859536</v>
      </c>
      <c r="AL29" s="156">
        <f t="shared" ref="AL29:AL38" si="53">(V29/E29)*10</f>
        <v>0.8081632158864277</v>
      </c>
      <c r="AM29" s="156">
        <f t="shared" ref="AM29:AM38" si="54">(W29/F29)*10</f>
        <v>0.50550044106984959</v>
      </c>
      <c r="AN29" s="156">
        <f t="shared" ref="AN29:AN38" si="55">(X29/G29)*10</f>
        <v>0.47895812371298058</v>
      </c>
      <c r="AO29" s="156">
        <f t="shared" ref="AO29:AO38" si="56">(Y29/H29)*10</f>
        <v>0.58749022877813117</v>
      </c>
      <c r="AP29" s="156">
        <f t="shared" ref="AP29:AP38" si="57">(Z29/I29)*10</f>
        <v>0.55261592323817688</v>
      </c>
      <c r="AQ29" s="156">
        <f t="shared" ref="AQ29:AQ38" si="58">(AA29/J29)*10</f>
        <v>0.77172992674881657</v>
      </c>
      <c r="AR29" s="156">
        <f t="shared" ref="AR29:AR38" si="59">(AB29/K29)*10</f>
        <v>0.59323467465978674</v>
      </c>
      <c r="AS29" s="156">
        <f t="shared" ref="AS29:AS38" si="60">(AC29/L29)*10</f>
        <v>0.61384805672702092</v>
      </c>
      <c r="AT29" s="156">
        <f t="shared" ref="AT29:AT38" si="61">(AD29/M29)*10</f>
        <v>0.53656597117584959</v>
      </c>
      <c r="AU29" s="156">
        <f t="shared" ref="AU29:AV38" si="62">(AE29/N29)*10</f>
        <v>0.63588148279053991</v>
      </c>
      <c r="AV29" s="156">
        <f t="shared" si="62"/>
        <v>0.6750057116441146</v>
      </c>
      <c r="AW29" s="61">
        <f t="shared" ref="AW29" si="63">IF(AV29="","",(AV29-AU29)/AU29)</f>
        <v>6.1527548627268738E-2</v>
      </c>
      <c r="AY29" s="105"/>
      <c r="AZ29" s="105"/>
    </row>
    <row r="30" spans="1:52" ht="20.100000000000001" customHeight="1" x14ac:dyDescent="0.25">
      <c r="A30" s="121" t="s">
        <v>74</v>
      </c>
      <c r="B30" s="19">
        <v>103555.23</v>
      </c>
      <c r="C30" s="154">
        <v>109603.07999999999</v>
      </c>
      <c r="D30" s="154">
        <v>90618.02</v>
      </c>
      <c r="E30" s="154">
        <v>91080.090000000011</v>
      </c>
      <c r="F30" s="154">
        <v>178641.27</v>
      </c>
      <c r="G30" s="154">
        <v>189277.91000000003</v>
      </c>
      <c r="H30" s="154">
        <v>160923.91</v>
      </c>
      <c r="I30" s="154">
        <v>180001.23</v>
      </c>
      <c r="J30" s="154">
        <v>100965.82</v>
      </c>
      <c r="K30" s="154">
        <v>238795.00999999998</v>
      </c>
      <c r="L30" s="154">
        <v>200191.72999999998</v>
      </c>
      <c r="M30" s="154">
        <v>256636.25000000012</v>
      </c>
      <c r="N30" s="154">
        <v>269012.73999999987</v>
      </c>
      <c r="O30" s="119">
        <v>278496.80999999988</v>
      </c>
      <c r="P30" s="52">
        <f t="shared" ref="P30:P45" si="64">IF(O30="","",(O30-N30)/N30)</f>
        <v>3.525509609693582E-2</v>
      </c>
      <c r="R30" s="109" t="s">
        <v>74</v>
      </c>
      <c r="S30" s="19">
        <v>4768.4190000000008</v>
      </c>
      <c r="T30" s="154">
        <v>5015.1330000000007</v>
      </c>
      <c r="U30" s="154">
        <v>4911.1499999999996</v>
      </c>
      <c r="V30" s="154">
        <v>7549.5049999999992</v>
      </c>
      <c r="W30" s="154">
        <v>9045.7329999999984</v>
      </c>
      <c r="X30" s="154">
        <v>9256.7200000000012</v>
      </c>
      <c r="Y30" s="154">
        <v>8296.7439999999988</v>
      </c>
      <c r="Z30" s="154">
        <v>9856.137999999999</v>
      </c>
      <c r="AA30" s="154">
        <v>9306.1540000000005</v>
      </c>
      <c r="AB30" s="154">
        <v>13709.666999999996</v>
      </c>
      <c r="AC30" s="154">
        <v>12449.267000000005</v>
      </c>
      <c r="AD30" s="154">
        <v>12684.448000000004</v>
      </c>
      <c r="AE30" s="154">
        <v>16636.305</v>
      </c>
      <c r="AF30" s="119">
        <v>16690.513999999992</v>
      </c>
      <c r="AG30" s="52">
        <f t="shared" ref="AG30:AG45" si="65">IF(AF30="","",(AF30-AE30)/AE30)</f>
        <v>3.2584759656661528E-3</v>
      </c>
      <c r="AI30" s="125">
        <f t="shared" si="50"/>
        <v>0.46047109354109889</v>
      </c>
      <c r="AJ30" s="157">
        <f t="shared" si="51"/>
        <v>0.45757226895448566</v>
      </c>
      <c r="AK30" s="157">
        <f t="shared" si="52"/>
        <v>0.5419617422671561</v>
      </c>
      <c r="AL30" s="157">
        <f t="shared" si="53"/>
        <v>0.82888642292733761</v>
      </c>
      <c r="AM30" s="157">
        <f t="shared" si="54"/>
        <v>0.50636300335303253</v>
      </c>
      <c r="AN30" s="157">
        <f t="shared" si="55"/>
        <v>0.48905442795728249</v>
      </c>
      <c r="AO30" s="157">
        <f t="shared" si="56"/>
        <v>0.51556937685642856</v>
      </c>
      <c r="AP30" s="157">
        <f t="shared" si="57"/>
        <v>0.54755948056577153</v>
      </c>
      <c r="AQ30" s="157">
        <f t="shared" si="58"/>
        <v>0.92171330852361721</v>
      </c>
      <c r="AR30" s="157">
        <f t="shared" si="59"/>
        <v>0.57411865515950256</v>
      </c>
      <c r="AS30" s="157">
        <f t="shared" si="60"/>
        <v>0.6218671970115851</v>
      </c>
      <c r="AT30" s="157">
        <f t="shared" si="61"/>
        <v>0.49425784549142993</v>
      </c>
      <c r="AU30" s="157">
        <f t="shared" si="62"/>
        <v>0.6184207112272827</v>
      </c>
      <c r="AV30" s="157">
        <f t="shared" si="62"/>
        <v>0.59930718775557967</v>
      </c>
      <c r="AW30" s="52">
        <f t="shared" ref="AW30" si="66">IF(AV30="","",(AV30-AU30)/AU30)</f>
        <v>-3.0906991186908043E-2</v>
      </c>
      <c r="AY30" s="105"/>
      <c r="AZ30" s="105"/>
    </row>
    <row r="31" spans="1:52" ht="20.100000000000001" customHeight="1" x14ac:dyDescent="0.25">
      <c r="A31" s="121" t="s">
        <v>75</v>
      </c>
      <c r="B31" s="19">
        <v>167818.00999999992</v>
      </c>
      <c r="C31" s="154">
        <v>125233.35</v>
      </c>
      <c r="D31" s="154">
        <v>135773.26999999996</v>
      </c>
      <c r="E31" s="154">
        <v>78339.37000000001</v>
      </c>
      <c r="F31" s="154">
        <v>159104.78000000003</v>
      </c>
      <c r="G31" s="154">
        <v>179761.25999999998</v>
      </c>
      <c r="H31" s="154">
        <v>158233.01999999999</v>
      </c>
      <c r="I31" s="154">
        <v>184735.59</v>
      </c>
      <c r="J31" s="154">
        <v>131251.34</v>
      </c>
      <c r="K31" s="154">
        <v>209712.58</v>
      </c>
      <c r="L31" s="154">
        <v>208979.29</v>
      </c>
      <c r="M31" s="154">
        <v>346550.24000000046</v>
      </c>
      <c r="N31" s="154">
        <v>197005.59000000005</v>
      </c>
      <c r="O31" s="119">
        <v>296867.98</v>
      </c>
      <c r="P31" s="52">
        <f t="shared" si="64"/>
        <v>0.50690130163311553</v>
      </c>
      <c r="R31" s="109" t="s">
        <v>75</v>
      </c>
      <c r="S31" s="19">
        <v>7424.4470000000001</v>
      </c>
      <c r="T31" s="154">
        <v>5510.3540000000003</v>
      </c>
      <c r="U31" s="154">
        <v>6830.2309999999961</v>
      </c>
      <c r="V31" s="154">
        <v>7114.5390000000007</v>
      </c>
      <c r="W31" s="154">
        <v>8082.2549999999983</v>
      </c>
      <c r="X31" s="154">
        <v>8938.91</v>
      </c>
      <c r="Y31" s="154">
        <v>8489.652</v>
      </c>
      <c r="Z31" s="154">
        <v>9926.7349999999988</v>
      </c>
      <c r="AA31" s="154">
        <v>10260.373</v>
      </c>
      <c r="AB31" s="154">
        <v>11780.022999999999</v>
      </c>
      <c r="AC31" s="154">
        <v>12880.835000000003</v>
      </c>
      <c r="AD31" s="154">
        <v>17712.749</v>
      </c>
      <c r="AE31" s="154">
        <v>13545.27300000001</v>
      </c>
      <c r="AF31" s="119">
        <v>18594.567999999999</v>
      </c>
      <c r="AG31" s="52">
        <f t="shared" si="65"/>
        <v>0.37277174110850225</v>
      </c>
      <c r="AI31" s="125">
        <f t="shared" si="50"/>
        <v>0.44241062088628053</v>
      </c>
      <c r="AJ31" s="157">
        <f t="shared" si="51"/>
        <v>0.44000691509090828</v>
      </c>
      <c r="AK31" s="157">
        <f t="shared" si="52"/>
        <v>0.50306153781226581</v>
      </c>
      <c r="AL31" s="157">
        <f t="shared" si="53"/>
        <v>0.908169034292719</v>
      </c>
      <c r="AM31" s="157">
        <f t="shared" si="54"/>
        <v>0.50798316681623246</v>
      </c>
      <c r="AN31" s="157">
        <f t="shared" si="55"/>
        <v>0.49726565111971294</v>
      </c>
      <c r="AO31" s="157">
        <f t="shared" si="56"/>
        <v>0.53652846921584385</v>
      </c>
      <c r="AP31" s="157">
        <f t="shared" si="57"/>
        <v>0.5373482716568041</v>
      </c>
      <c r="AQ31" s="157">
        <f t="shared" si="58"/>
        <v>0.78173472362263119</v>
      </c>
      <c r="AR31" s="157">
        <f t="shared" si="59"/>
        <v>0.56172228676028879</v>
      </c>
      <c r="AS31" s="157">
        <f t="shared" si="60"/>
        <v>0.61636897129854362</v>
      </c>
      <c r="AT31" s="157">
        <f t="shared" si="61"/>
        <v>0.51111633914897814</v>
      </c>
      <c r="AU31" s="157">
        <f t="shared" si="62"/>
        <v>0.68755779975583464</v>
      </c>
      <c r="AV31" s="157">
        <f t="shared" ref="AV31" si="67">(AF31/O31)*10</f>
        <v>0.6263581542206067</v>
      </c>
      <c r="AW31" s="52">
        <f t="shared" ref="AW31" si="68">IF(AV31="","",(AV31-AU31)/AU31)</f>
        <v>-8.9010182935836291E-2</v>
      </c>
      <c r="AY31" s="105"/>
      <c r="AZ31" s="105"/>
    </row>
    <row r="32" spans="1:52" ht="20.100000000000001" customHeight="1" x14ac:dyDescent="0.25">
      <c r="A32" s="121" t="s">
        <v>76</v>
      </c>
      <c r="B32" s="19">
        <v>169960.15000000005</v>
      </c>
      <c r="C32" s="154">
        <v>125324.62</v>
      </c>
      <c r="D32" s="154">
        <v>131109.87</v>
      </c>
      <c r="E32" s="154">
        <v>110880.58</v>
      </c>
      <c r="F32" s="154">
        <v>139339.33000000002</v>
      </c>
      <c r="G32" s="154">
        <v>172769.00000000006</v>
      </c>
      <c r="H32" s="154">
        <v>120807.59000000001</v>
      </c>
      <c r="I32" s="154">
        <v>195865.48</v>
      </c>
      <c r="J32" s="154">
        <v>150352.84</v>
      </c>
      <c r="K32" s="154">
        <v>244663.81999999998</v>
      </c>
      <c r="L32" s="154">
        <v>232991.83999999994</v>
      </c>
      <c r="M32" s="154">
        <v>238327.95000000016</v>
      </c>
      <c r="N32" s="154">
        <v>212281.96000000005</v>
      </c>
      <c r="O32" s="119"/>
      <c r="P32" s="52" t="str">
        <f t="shared" si="64"/>
        <v/>
      </c>
      <c r="R32" s="109" t="s">
        <v>76</v>
      </c>
      <c r="S32" s="19">
        <v>6997.9059999999999</v>
      </c>
      <c r="T32" s="154">
        <v>5641.7790000000005</v>
      </c>
      <c r="U32" s="154">
        <v>6955.6630000000014</v>
      </c>
      <c r="V32" s="154">
        <v>8794.5019999999968</v>
      </c>
      <c r="W32" s="154">
        <v>7652.6419999999989</v>
      </c>
      <c r="X32" s="154">
        <v>8505.6460000000006</v>
      </c>
      <c r="Y32" s="154">
        <v>6662.3990000000013</v>
      </c>
      <c r="Z32" s="154">
        <v>10370.893000000004</v>
      </c>
      <c r="AA32" s="154">
        <v>11386.056</v>
      </c>
      <c r="AB32" s="154">
        <v>12901.989000000001</v>
      </c>
      <c r="AC32" s="154">
        <v>14090.422</v>
      </c>
      <c r="AD32" s="154">
        <v>12972.172999999997</v>
      </c>
      <c r="AE32" s="154">
        <v>15054.097000000005</v>
      </c>
      <c r="AF32" s="119"/>
      <c r="AG32" s="52" t="str">
        <f t="shared" si="65"/>
        <v/>
      </c>
      <c r="AI32" s="125">
        <f t="shared" si="50"/>
        <v>0.4117380456536428</v>
      </c>
      <c r="AJ32" s="157">
        <f t="shared" si="51"/>
        <v>0.45017323810756427</v>
      </c>
      <c r="AK32" s="157">
        <f t="shared" si="52"/>
        <v>0.53052169146380823</v>
      </c>
      <c r="AL32" s="157">
        <f t="shared" si="53"/>
        <v>0.79315079340313666</v>
      </c>
      <c r="AM32" s="157">
        <f t="shared" si="54"/>
        <v>0.54920904241465762</v>
      </c>
      <c r="AN32" s="157">
        <f t="shared" si="55"/>
        <v>0.49231320433642595</v>
      </c>
      <c r="AO32" s="157">
        <f t="shared" si="56"/>
        <v>0.55148844538658548</v>
      </c>
      <c r="AP32" s="157">
        <f t="shared" si="57"/>
        <v>0.52949059732220316</v>
      </c>
      <c r="AQ32" s="157">
        <f t="shared" si="58"/>
        <v>0.75728905420077208</v>
      </c>
      <c r="AR32" s="157">
        <f t="shared" si="59"/>
        <v>0.52733538616375741</v>
      </c>
      <c r="AS32" s="157">
        <f t="shared" si="60"/>
        <v>0.60476032121983347</v>
      </c>
      <c r="AT32" s="157">
        <f t="shared" si="61"/>
        <v>0.54429927333323636</v>
      </c>
      <c r="AU32" s="157">
        <f t="shared" si="62"/>
        <v>0.70915573796284903</v>
      </c>
      <c r="AV32" s="157"/>
      <c r="AW32" s="52"/>
      <c r="AY32" s="105"/>
      <c r="AZ32" s="105"/>
    </row>
    <row r="33" spans="1:52" ht="20.100000000000001" customHeight="1" x14ac:dyDescent="0.25">
      <c r="A33" s="121" t="s">
        <v>77</v>
      </c>
      <c r="B33" s="19">
        <v>105627.73999999999</v>
      </c>
      <c r="C33" s="154">
        <v>146684.46999999994</v>
      </c>
      <c r="D33" s="154">
        <v>105806.44999999998</v>
      </c>
      <c r="E33" s="154">
        <v>156736.06999999992</v>
      </c>
      <c r="F33" s="154">
        <v>207228.25</v>
      </c>
      <c r="G33" s="154">
        <v>181747.00999999995</v>
      </c>
      <c r="H33" s="154">
        <v>156060.43000000002</v>
      </c>
      <c r="I33" s="154">
        <v>208341.1999999999</v>
      </c>
      <c r="J33" s="154">
        <v>123112.9</v>
      </c>
      <c r="K33" s="154">
        <v>228011.36000000013</v>
      </c>
      <c r="L33" s="154">
        <v>207260.46000000002</v>
      </c>
      <c r="M33" s="154">
        <v>271668.90999999992</v>
      </c>
      <c r="N33" s="154">
        <v>296994.00000000006</v>
      </c>
      <c r="O33" s="119"/>
      <c r="P33" s="52" t="str">
        <f t="shared" si="64"/>
        <v/>
      </c>
      <c r="R33" s="109" t="s">
        <v>77</v>
      </c>
      <c r="S33" s="19">
        <v>5233.5920000000015</v>
      </c>
      <c r="T33" s="154">
        <v>6774.5830000000024</v>
      </c>
      <c r="U33" s="154">
        <v>6184.9250000000011</v>
      </c>
      <c r="V33" s="154">
        <v>12346.015000000001</v>
      </c>
      <c r="W33" s="154">
        <v>9823.5429999999997</v>
      </c>
      <c r="X33" s="154">
        <v>9567.4180000000015</v>
      </c>
      <c r="Y33" s="154">
        <v>8927.2699999999986</v>
      </c>
      <c r="Z33" s="154">
        <v>11110.941999999997</v>
      </c>
      <c r="AA33" s="154">
        <v>11997.332</v>
      </c>
      <c r="AB33" s="154">
        <v>12224.240000000003</v>
      </c>
      <c r="AC33" s="154">
        <v>10503.531999999996</v>
      </c>
      <c r="AD33" s="154">
        <v>13714.956999999997</v>
      </c>
      <c r="AE33" s="154">
        <v>20017.547999999999</v>
      </c>
      <c r="AF33" s="119"/>
      <c r="AG33" s="52" t="str">
        <f t="shared" si="65"/>
        <v/>
      </c>
      <c r="AI33" s="125">
        <f t="shared" si="50"/>
        <v>0.49547514696423517</v>
      </c>
      <c r="AJ33" s="157">
        <f t="shared" si="51"/>
        <v>0.46184732439637305</v>
      </c>
      <c r="AK33" s="157">
        <f t="shared" si="52"/>
        <v>0.58455084732547036</v>
      </c>
      <c r="AL33" s="157">
        <f t="shared" si="53"/>
        <v>0.78769456194735565</v>
      </c>
      <c r="AM33" s="157">
        <f t="shared" si="54"/>
        <v>0.4740445861025222</v>
      </c>
      <c r="AN33" s="157">
        <f t="shared" si="55"/>
        <v>0.52641405214864356</v>
      </c>
      <c r="AO33" s="157">
        <f t="shared" si="56"/>
        <v>0.57203930554337168</v>
      </c>
      <c r="AP33" s="157">
        <f t="shared" si="57"/>
        <v>0.53330507840023977</v>
      </c>
      <c r="AQ33" s="157">
        <f t="shared" si="58"/>
        <v>0.97449836694611214</v>
      </c>
      <c r="AR33" s="157">
        <f t="shared" si="59"/>
        <v>0.53612416504160132</v>
      </c>
      <c r="AS33" s="157">
        <f t="shared" si="60"/>
        <v>0.50677934421259097</v>
      </c>
      <c r="AT33" s="157">
        <f t="shared" si="61"/>
        <v>0.50484087413609458</v>
      </c>
      <c r="AU33" s="157">
        <f t="shared" si="62"/>
        <v>0.67400513141679608</v>
      </c>
      <c r="AV33" s="157"/>
      <c r="AW33" s="52"/>
      <c r="AY33" s="105"/>
      <c r="AZ33" s="105"/>
    </row>
    <row r="34" spans="1:52" ht="20.100000000000001" customHeight="1" x14ac:dyDescent="0.25">
      <c r="A34" s="121" t="s">
        <v>78</v>
      </c>
      <c r="B34" s="19">
        <v>172955.39000000004</v>
      </c>
      <c r="C34" s="154">
        <v>88363.709999999992</v>
      </c>
      <c r="D34" s="154">
        <v>120306.19000000003</v>
      </c>
      <c r="E34" s="154">
        <v>142180.06</v>
      </c>
      <c r="F34" s="154">
        <v>163672.61999999994</v>
      </c>
      <c r="G34" s="154">
        <v>227414.28000000014</v>
      </c>
      <c r="H34" s="154">
        <v>160527.01</v>
      </c>
      <c r="I34" s="154">
        <v>247253.33</v>
      </c>
      <c r="J34" s="154">
        <v>159193.67000000001</v>
      </c>
      <c r="K34" s="154">
        <v>248660.12999999995</v>
      </c>
      <c r="L34" s="154">
        <v>200913.27999999997</v>
      </c>
      <c r="M34" s="154">
        <v>276808.68999999983</v>
      </c>
      <c r="N34" s="154">
        <v>222974.87999999986</v>
      </c>
      <c r="O34" s="119"/>
      <c r="P34" s="52" t="str">
        <f t="shared" si="64"/>
        <v/>
      </c>
      <c r="R34" s="109" t="s">
        <v>78</v>
      </c>
      <c r="S34" s="19">
        <v>8418.2340000000022</v>
      </c>
      <c r="T34" s="154">
        <v>4390.6889999999994</v>
      </c>
      <c r="U34" s="154">
        <v>6848.4070000000011</v>
      </c>
      <c r="V34" s="154">
        <v>11167.32799999999</v>
      </c>
      <c r="W34" s="154">
        <v>8872.2850000000017</v>
      </c>
      <c r="X34" s="154">
        <v>11662.620000000006</v>
      </c>
      <c r="Y34" s="154">
        <v>9423.9899999999961</v>
      </c>
      <c r="Z34" s="154">
        <v>14481.375000000004</v>
      </c>
      <c r="AA34" s="154">
        <v>12803.287</v>
      </c>
      <c r="AB34" s="154">
        <v>13718.046000000006</v>
      </c>
      <c r="AC34" s="154">
        <v>12228.946999999995</v>
      </c>
      <c r="AD34" s="154">
        <v>14526.821999999995</v>
      </c>
      <c r="AE34" s="154">
        <v>14380.717000000002</v>
      </c>
      <c r="AF34" s="119"/>
      <c r="AG34" s="52" t="str">
        <f t="shared" si="65"/>
        <v/>
      </c>
      <c r="AI34" s="125">
        <f t="shared" si="50"/>
        <v>0.48672862985073784</v>
      </c>
      <c r="AJ34" s="157">
        <f t="shared" si="51"/>
        <v>0.49688825876595721</v>
      </c>
      <c r="AK34" s="157">
        <f t="shared" si="52"/>
        <v>0.56924809937044796</v>
      </c>
      <c r="AL34" s="157">
        <f t="shared" si="53"/>
        <v>0.78543559483657488</v>
      </c>
      <c r="AM34" s="157">
        <f t="shared" si="54"/>
        <v>0.54207508867396426</v>
      </c>
      <c r="AN34" s="157">
        <f t="shared" si="55"/>
        <v>0.51283586940978365</v>
      </c>
      <c r="AO34" s="157">
        <f t="shared" si="56"/>
        <v>0.58706569068968495</v>
      </c>
      <c r="AP34" s="157">
        <f t="shared" si="57"/>
        <v>0.58568978626091728</v>
      </c>
      <c r="AQ34" s="157">
        <f t="shared" si="58"/>
        <v>0.80425854872244606</v>
      </c>
      <c r="AR34" s="157">
        <f t="shared" si="59"/>
        <v>0.55167855015599043</v>
      </c>
      <c r="AS34" s="157">
        <f t="shared" si="60"/>
        <v>0.60866792877006426</v>
      </c>
      <c r="AT34" s="157">
        <f t="shared" si="61"/>
        <v>0.52479645779906703</v>
      </c>
      <c r="AU34" s="157">
        <f t="shared" si="62"/>
        <v>0.64494785242176211</v>
      </c>
      <c r="AV34" s="157"/>
      <c r="AW34" s="52"/>
      <c r="AY34" s="105"/>
      <c r="AZ34" s="105"/>
    </row>
    <row r="35" spans="1:52" ht="20.100000000000001" customHeight="1" x14ac:dyDescent="0.25">
      <c r="A35" s="121" t="s">
        <v>79</v>
      </c>
      <c r="B35" s="19">
        <v>153575.38000000003</v>
      </c>
      <c r="C35" s="154">
        <v>146031.1</v>
      </c>
      <c r="D35" s="154">
        <v>129411.21999999994</v>
      </c>
      <c r="E35" s="154">
        <v>179559.8899999999</v>
      </c>
      <c r="F35" s="154">
        <v>269358.03999999998</v>
      </c>
      <c r="G35" s="154">
        <v>237433.11000000002</v>
      </c>
      <c r="H35" s="154">
        <v>147722.47000000009</v>
      </c>
      <c r="I35" s="154">
        <v>207140.0799999999</v>
      </c>
      <c r="J35" s="154">
        <v>176201.44</v>
      </c>
      <c r="K35" s="154">
        <v>278510.38</v>
      </c>
      <c r="L35" s="154">
        <v>285531.50000000006</v>
      </c>
      <c r="M35" s="154">
        <v>278816.86</v>
      </c>
      <c r="N35" s="154">
        <v>235042.49999999983</v>
      </c>
      <c r="O35" s="119"/>
      <c r="P35" s="52" t="str">
        <f t="shared" si="64"/>
        <v/>
      </c>
      <c r="R35" s="109" t="s">
        <v>79</v>
      </c>
      <c r="S35" s="19">
        <v>8202.5570000000007</v>
      </c>
      <c r="T35" s="154">
        <v>7142.6719999999987</v>
      </c>
      <c r="U35" s="154">
        <v>8489.8880000000008</v>
      </c>
      <c r="V35" s="154">
        <v>14058.68400000001</v>
      </c>
      <c r="W35" s="154">
        <v>13129.382000000001</v>
      </c>
      <c r="X35" s="154">
        <v>12275.063000000002</v>
      </c>
      <c r="Y35" s="154">
        <v>8407.0900000000038</v>
      </c>
      <c r="Z35" s="154">
        <v>11587.890000000009</v>
      </c>
      <c r="AA35" s="154">
        <v>14215.772000000001</v>
      </c>
      <c r="AB35" s="154">
        <v>14177.262000000006</v>
      </c>
      <c r="AC35" s="154">
        <v>16500.630999999998</v>
      </c>
      <c r="AD35" s="154">
        <v>15555.110999999997</v>
      </c>
      <c r="AE35" s="154">
        <v>16554.87</v>
      </c>
      <c r="AF35" s="119"/>
      <c r="AG35" s="52" t="str">
        <f t="shared" si="65"/>
        <v/>
      </c>
      <c r="AI35" s="125">
        <f t="shared" si="50"/>
        <v>0.53410624801970208</v>
      </c>
      <c r="AJ35" s="157">
        <f t="shared" si="51"/>
        <v>0.48911992034573448</v>
      </c>
      <c r="AK35" s="157">
        <f t="shared" si="52"/>
        <v>0.65603956133015395</v>
      </c>
      <c r="AL35" s="157">
        <f t="shared" si="53"/>
        <v>0.7829523620224994</v>
      </c>
      <c r="AM35" s="157">
        <f t="shared" si="54"/>
        <v>0.48743234098377025</v>
      </c>
      <c r="AN35" s="157">
        <f t="shared" si="55"/>
        <v>0.51699036414929667</v>
      </c>
      <c r="AO35" s="157">
        <f t="shared" si="56"/>
        <v>0.56911382540516675</v>
      </c>
      <c r="AP35" s="157">
        <f t="shared" si="57"/>
        <v>0.55942287943501878</v>
      </c>
      <c r="AQ35" s="157">
        <f t="shared" si="58"/>
        <v>0.8067909093137946</v>
      </c>
      <c r="AR35" s="157">
        <f t="shared" si="59"/>
        <v>0.5090389090704629</v>
      </c>
      <c r="AS35" s="157">
        <f t="shared" si="60"/>
        <v>0.57789179127346701</v>
      </c>
      <c r="AT35" s="157">
        <f t="shared" si="61"/>
        <v>0.55789707265191923</v>
      </c>
      <c r="AU35" s="157">
        <f t="shared" si="62"/>
        <v>0.70433517342608298</v>
      </c>
      <c r="AV35" s="157"/>
      <c r="AW35" s="52"/>
      <c r="AY35" s="105"/>
      <c r="AZ35" s="105"/>
    </row>
    <row r="36" spans="1:52" ht="20.100000000000001" customHeight="1" x14ac:dyDescent="0.25">
      <c r="A36" s="121" t="s">
        <v>80</v>
      </c>
      <c r="B36" s="19">
        <v>172174.69999999992</v>
      </c>
      <c r="C36" s="154">
        <v>197846.85999999996</v>
      </c>
      <c r="D36" s="154">
        <v>108041.16999999998</v>
      </c>
      <c r="E36" s="154">
        <v>128500.73000000004</v>
      </c>
      <c r="F36" s="154">
        <v>196762.29</v>
      </c>
      <c r="G36" s="154">
        <v>236160.21999999988</v>
      </c>
      <c r="H36" s="154">
        <v>161077.74999999983</v>
      </c>
      <c r="I36" s="154">
        <v>171433.78</v>
      </c>
      <c r="J36" s="154">
        <v>180051.81</v>
      </c>
      <c r="K36" s="154">
        <v>296230.03000000038</v>
      </c>
      <c r="L36" s="154">
        <v>286249.10999999993</v>
      </c>
      <c r="M36" s="154">
        <v>219148.08999999985</v>
      </c>
      <c r="N36" s="154">
        <v>238079.20999999993</v>
      </c>
      <c r="O36" s="119"/>
      <c r="P36" s="52" t="str">
        <f t="shared" si="64"/>
        <v/>
      </c>
      <c r="R36" s="109" t="s">
        <v>80</v>
      </c>
      <c r="S36" s="19">
        <v>7606.0559999999978</v>
      </c>
      <c r="T36" s="154">
        <v>8313.0869999999995</v>
      </c>
      <c r="U36" s="154">
        <v>6909.0559999999987</v>
      </c>
      <c r="V36" s="154">
        <v>9139.0069999999996</v>
      </c>
      <c r="W36" s="154">
        <v>8531.6860000000033</v>
      </c>
      <c r="X36" s="154">
        <v>10841.422999999999</v>
      </c>
      <c r="Y36" s="154">
        <v>9653.1510000000035</v>
      </c>
      <c r="Z36" s="154">
        <v>9956.3179999999975</v>
      </c>
      <c r="AA36" s="154">
        <v>13765.152</v>
      </c>
      <c r="AB36" s="154">
        <v>14750.275999999996</v>
      </c>
      <c r="AC36" s="154">
        <v>15789.42300000001</v>
      </c>
      <c r="AD36" s="154">
        <v>12744.038000000008</v>
      </c>
      <c r="AE36" s="154">
        <v>16099.816000000001</v>
      </c>
      <c r="AF36" s="119"/>
      <c r="AG36" s="52" t="str">
        <f t="shared" si="65"/>
        <v/>
      </c>
      <c r="AI36" s="125">
        <f t="shared" si="50"/>
        <v>0.44176385961468218</v>
      </c>
      <c r="AJ36" s="157">
        <f t="shared" si="51"/>
        <v>0.42017785877420555</v>
      </c>
      <c r="AK36" s="157">
        <f t="shared" si="52"/>
        <v>0.63948363387771534</v>
      </c>
      <c r="AL36" s="157">
        <f t="shared" si="53"/>
        <v>0.71120273013234991</v>
      </c>
      <c r="AM36" s="157">
        <f t="shared" si="54"/>
        <v>0.43360371542738207</v>
      </c>
      <c r="AN36" s="157">
        <f t="shared" si="55"/>
        <v>0.45907066820991294</v>
      </c>
      <c r="AO36" s="157">
        <f t="shared" si="56"/>
        <v>0.59928518991605073</v>
      </c>
      <c r="AP36" s="157">
        <f t="shared" si="57"/>
        <v>0.5807675710119673</v>
      </c>
      <c r="AQ36" s="157">
        <f t="shared" si="58"/>
        <v>0.76451061502797446</v>
      </c>
      <c r="AR36" s="157">
        <f t="shared" si="59"/>
        <v>0.49793317713264845</v>
      </c>
      <c r="AS36" s="157">
        <f t="shared" si="60"/>
        <v>0.55159727832865624</v>
      </c>
      <c r="AT36" s="157">
        <f t="shared" si="61"/>
        <v>0.58152630944673145</v>
      </c>
      <c r="AU36" s="157">
        <f t="shared" si="62"/>
        <v>0.67623779497588243</v>
      </c>
      <c r="AV36" s="157"/>
      <c r="AW36" s="52"/>
      <c r="AY36" s="105"/>
      <c r="AZ36" s="105"/>
    </row>
    <row r="37" spans="1:52" ht="20.100000000000001" customHeight="1" x14ac:dyDescent="0.25">
      <c r="A37" s="121" t="s">
        <v>81</v>
      </c>
      <c r="B37" s="19">
        <v>184593.24000000002</v>
      </c>
      <c r="C37" s="154">
        <v>144138.26999999993</v>
      </c>
      <c r="D37" s="154">
        <v>79979.249999999985</v>
      </c>
      <c r="E37" s="154">
        <v>122753.58</v>
      </c>
      <c r="F37" s="154">
        <v>216171.5800000001</v>
      </c>
      <c r="G37" s="154">
        <v>152140.34000000008</v>
      </c>
      <c r="H37" s="154">
        <v>149450.11999999976</v>
      </c>
      <c r="I37" s="154">
        <v>137515.64999999997</v>
      </c>
      <c r="J37" s="154">
        <v>157796.10999999999</v>
      </c>
      <c r="K37" s="154">
        <v>248422.98999999993</v>
      </c>
      <c r="L37" s="154">
        <v>193839.00999999995</v>
      </c>
      <c r="M37" s="154">
        <v>185628.20999999996</v>
      </c>
      <c r="N37" s="154">
        <v>268684.67999999988</v>
      </c>
      <c r="O37" s="119"/>
      <c r="P37" s="52" t="str">
        <f t="shared" si="64"/>
        <v/>
      </c>
      <c r="R37" s="109" t="s">
        <v>81</v>
      </c>
      <c r="S37" s="19">
        <v>8950.255000000001</v>
      </c>
      <c r="T37" s="154">
        <v>8091.360999999999</v>
      </c>
      <c r="U37" s="154">
        <v>7317.6259999999966</v>
      </c>
      <c r="V37" s="154">
        <v>9009.7860000000001</v>
      </c>
      <c r="W37" s="154">
        <v>11821.654999999999</v>
      </c>
      <c r="X37" s="154">
        <v>8422.7539999999954</v>
      </c>
      <c r="Y37" s="154">
        <v>8932.4599999999973</v>
      </c>
      <c r="Z37" s="154">
        <v>10856.737000000006</v>
      </c>
      <c r="AA37" s="154">
        <v>13503.767</v>
      </c>
      <c r="AB37" s="154">
        <v>13395.533000000005</v>
      </c>
      <c r="AC37" s="154">
        <v>12829.427999999996</v>
      </c>
      <c r="AD37" s="154">
        <v>12358.695999999998</v>
      </c>
      <c r="AE37" s="154">
        <v>18338.251</v>
      </c>
      <c r="AF37" s="119"/>
      <c r="AG37" s="52" t="str">
        <f t="shared" si="65"/>
        <v/>
      </c>
      <c r="AI37" s="125">
        <f t="shared" si="50"/>
        <v>0.48486363856011194</v>
      </c>
      <c r="AJ37" s="157">
        <f t="shared" si="51"/>
        <v>0.56136104589017211</v>
      </c>
      <c r="AK37" s="157">
        <f t="shared" si="52"/>
        <v>0.91494056270845225</v>
      </c>
      <c r="AL37" s="157">
        <f t="shared" si="53"/>
        <v>0.73397337983951261</v>
      </c>
      <c r="AM37" s="157">
        <f t="shared" si="54"/>
        <v>0.54686443981211563</v>
      </c>
      <c r="AN37" s="157">
        <f t="shared" si="55"/>
        <v>0.55361740351046873</v>
      </c>
      <c r="AO37" s="157">
        <f t="shared" si="56"/>
        <v>0.59768837923984341</v>
      </c>
      <c r="AP37" s="157">
        <f t="shared" si="57"/>
        <v>0.78949101429546453</v>
      </c>
      <c r="AQ37" s="157">
        <f t="shared" si="58"/>
        <v>0.85577312393822647</v>
      </c>
      <c r="AR37" s="157">
        <f t="shared" si="59"/>
        <v>0.5392227587309858</v>
      </c>
      <c r="AS37" s="157">
        <f t="shared" si="60"/>
        <v>0.66185996306935324</v>
      </c>
      <c r="AT37" s="157">
        <f t="shared" si="61"/>
        <v>0.66577682346880351</v>
      </c>
      <c r="AU37" s="157">
        <f t="shared" si="62"/>
        <v>0.68251941271828409</v>
      </c>
      <c r="AV37" s="157"/>
      <c r="AW37" s="52"/>
      <c r="AY37" s="105"/>
      <c r="AZ37" s="105"/>
    </row>
    <row r="38" spans="1:52" ht="20.100000000000001" customHeight="1" x14ac:dyDescent="0.25">
      <c r="A38" s="121" t="s">
        <v>82</v>
      </c>
      <c r="B38" s="19">
        <v>174808.49999999997</v>
      </c>
      <c r="C38" s="154">
        <v>100779.39000000001</v>
      </c>
      <c r="D38" s="154">
        <v>69029.49000000002</v>
      </c>
      <c r="E38" s="154">
        <v>154336.00999999978</v>
      </c>
      <c r="F38" s="154">
        <v>191835.92000000007</v>
      </c>
      <c r="G38" s="154">
        <v>123373.27999999998</v>
      </c>
      <c r="H38" s="154">
        <v>139248.31999999989</v>
      </c>
      <c r="I38" s="154">
        <v>159507.64999999994</v>
      </c>
      <c r="J38" s="154">
        <v>217628.21</v>
      </c>
      <c r="K38" s="154">
        <v>280094.85000000021</v>
      </c>
      <c r="L38" s="154">
        <v>221001.43999999986</v>
      </c>
      <c r="M38" s="154">
        <v>221954.72000000006</v>
      </c>
      <c r="N38" s="154">
        <v>212878.01</v>
      </c>
      <c r="O38" s="119"/>
      <c r="P38" s="52" t="str">
        <f t="shared" si="64"/>
        <v/>
      </c>
      <c r="R38" s="109" t="s">
        <v>82</v>
      </c>
      <c r="S38" s="19">
        <v>8836.2159999999967</v>
      </c>
      <c r="T38" s="154">
        <v>6184.2449999999999</v>
      </c>
      <c r="U38" s="154">
        <v>6843.8590000000013</v>
      </c>
      <c r="V38" s="154">
        <v>12325.401000000003</v>
      </c>
      <c r="W38" s="154">
        <v>11790.632999999998</v>
      </c>
      <c r="X38" s="154">
        <v>8857.4580000000024</v>
      </c>
      <c r="Y38" s="154">
        <v>10603.755000000001</v>
      </c>
      <c r="Z38" s="154">
        <v>13090.348000000009</v>
      </c>
      <c r="AA38" s="154">
        <v>16694.899000000001</v>
      </c>
      <c r="AB38" s="154">
        <v>17343.396999999994</v>
      </c>
      <c r="AC38" s="154">
        <v>14141.986999999999</v>
      </c>
      <c r="AD38" s="154">
        <v>13795.060000000012</v>
      </c>
      <c r="AE38" s="154">
        <v>14443.265999999998</v>
      </c>
      <c r="AF38" s="119"/>
      <c r="AG38" s="52" t="str">
        <f t="shared" si="65"/>
        <v/>
      </c>
      <c r="AI38" s="125">
        <f t="shared" si="50"/>
        <v>0.50547976786025839</v>
      </c>
      <c r="AJ38" s="157">
        <f t="shared" si="51"/>
        <v>0.61364183688748253</v>
      </c>
      <c r="AK38" s="157">
        <f t="shared" si="52"/>
        <v>0.99143989040046498</v>
      </c>
      <c r="AL38" s="157">
        <f t="shared" si="53"/>
        <v>0.79860824444016809</v>
      </c>
      <c r="AM38" s="157">
        <f t="shared" si="54"/>
        <v>0.61462071336796531</v>
      </c>
      <c r="AN38" s="157">
        <f t="shared" si="55"/>
        <v>0.7179397354111039</v>
      </c>
      <c r="AO38" s="157">
        <f t="shared" si="56"/>
        <v>0.76149967195295487</v>
      </c>
      <c r="AP38" s="157">
        <f t="shared" si="57"/>
        <v>0.82067211196453671</v>
      </c>
      <c r="AQ38" s="157">
        <f t="shared" si="58"/>
        <v>0.76712936250314256</v>
      </c>
      <c r="AR38" s="157">
        <f t="shared" si="59"/>
        <v>0.61919728263479246</v>
      </c>
      <c r="AS38" s="157">
        <f t="shared" si="60"/>
        <v>0.63990474451207224</v>
      </c>
      <c r="AT38" s="157">
        <f t="shared" si="61"/>
        <v>0.62152586797883858</v>
      </c>
      <c r="AU38" s="157">
        <f t="shared" si="62"/>
        <v>0.67847618455283365</v>
      </c>
      <c r="AV38" s="157"/>
      <c r="AW38" s="52"/>
      <c r="AY38" s="105"/>
      <c r="AZ38" s="105"/>
    </row>
    <row r="39" spans="1:52" ht="20.100000000000001" customHeight="1" x14ac:dyDescent="0.25">
      <c r="A39" s="121" t="s">
        <v>83</v>
      </c>
      <c r="B39" s="19">
        <v>143517.88</v>
      </c>
      <c r="C39" s="154">
        <v>108144.17000000003</v>
      </c>
      <c r="D39" s="154">
        <v>125852.90000000002</v>
      </c>
      <c r="E39" s="154">
        <v>102029.78999999992</v>
      </c>
      <c r="F39" s="154">
        <v>191064.2</v>
      </c>
      <c r="G39" s="154">
        <v>143527.37999999992</v>
      </c>
      <c r="H39" s="154">
        <v>151132.13000000012</v>
      </c>
      <c r="I39" s="154">
        <v>135712.65999999989</v>
      </c>
      <c r="J39" s="154">
        <v>269199.01</v>
      </c>
      <c r="K39" s="154">
        <v>227951.96000000008</v>
      </c>
      <c r="L39" s="154">
        <v>225932.47000000003</v>
      </c>
      <c r="M39" s="154">
        <v>214073.61999999997</v>
      </c>
      <c r="N39" s="154">
        <v>249695.15999999995</v>
      </c>
      <c r="O39" s="119"/>
      <c r="P39" s="52" t="str">
        <f t="shared" si="64"/>
        <v/>
      </c>
      <c r="R39" s="109" t="s">
        <v>83</v>
      </c>
      <c r="S39" s="19">
        <v>8561.616</v>
      </c>
      <c r="T39" s="154">
        <v>7679.9049999999988</v>
      </c>
      <c r="U39" s="154">
        <v>10402.912</v>
      </c>
      <c r="V39" s="154">
        <v>7707.6290000000035</v>
      </c>
      <c r="W39" s="154">
        <v>12654.747000000003</v>
      </c>
      <c r="X39" s="154">
        <v>9979.3469999999979</v>
      </c>
      <c r="Y39" s="154">
        <v>10712.686999999996</v>
      </c>
      <c r="Z39" s="154">
        <v>11080.005999999999</v>
      </c>
      <c r="AA39" s="154">
        <v>17646.002</v>
      </c>
      <c r="AB39" s="154">
        <v>15712.195000000003</v>
      </c>
      <c r="AC39" s="154">
        <v>14615.516000000009</v>
      </c>
      <c r="AD39" s="154">
        <v>15584.514000000003</v>
      </c>
      <c r="AE39" s="154">
        <v>19192.698</v>
      </c>
      <c r="AF39" s="119"/>
      <c r="AG39" s="52" t="str">
        <f t="shared" si="65"/>
        <v/>
      </c>
      <c r="AI39" s="125">
        <f t="shared" ref="AI39:AJ45" si="69">(S39/B39)*10</f>
        <v>0.59655396247491954</v>
      </c>
      <c r="AJ39" s="157">
        <f t="shared" si="69"/>
        <v>0.7101543245465749</v>
      </c>
      <c r="AK39" s="157">
        <f t="shared" ref="AK39:AS41" si="70">IF(U39="","",(U39/D39)*10)</f>
        <v>0.82659295097689434</v>
      </c>
      <c r="AL39" s="157">
        <f t="shared" si="70"/>
        <v>0.75542927217629385</v>
      </c>
      <c r="AM39" s="157">
        <f t="shared" si="70"/>
        <v>0.66232957299169615</v>
      </c>
      <c r="AN39" s="157">
        <f t="shared" si="70"/>
        <v>0.69529221532504837</v>
      </c>
      <c r="AO39" s="157">
        <f t="shared" si="70"/>
        <v>0.70882922115899427</v>
      </c>
      <c r="AP39" s="157">
        <f t="shared" si="70"/>
        <v>0.81643127472411259</v>
      </c>
      <c r="AQ39" s="157">
        <f t="shared" si="70"/>
        <v>0.6555002561116402</v>
      </c>
      <c r="AR39" s="157">
        <f t="shared" si="70"/>
        <v>0.68927659143619546</v>
      </c>
      <c r="AS39" s="157">
        <f t="shared" si="70"/>
        <v>0.64689754420867462</v>
      </c>
      <c r="AT39" s="157">
        <f t="shared" ref="AT39:AT41" si="71">IF(AD39="","",(AD39/M39)*10)</f>
        <v>0.72799787288130147</v>
      </c>
      <c r="AU39" s="157">
        <f t="shared" ref="AU39:AV41" si="72">IF(AE39="","",(AE39/N39)*10)</f>
        <v>0.76864517518080866</v>
      </c>
      <c r="AV39" s="157"/>
      <c r="AW39" s="52"/>
      <c r="AY39" s="105"/>
      <c r="AZ39" s="105"/>
    </row>
    <row r="40" spans="1:52" ht="20.100000000000001" customHeight="1" thickBot="1" x14ac:dyDescent="0.3">
      <c r="A40" s="121" t="s">
        <v>84</v>
      </c>
      <c r="B40" s="19">
        <v>152820.21000000002</v>
      </c>
      <c r="C40" s="154">
        <v>216465.13999999996</v>
      </c>
      <c r="D40" s="154">
        <v>85804.429999999964</v>
      </c>
      <c r="E40" s="154">
        <v>229961.75</v>
      </c>
      <c r="F40" s="154">
        <v>233293.19000000015</v>
      </c>
      <c r="G40" s="154">
        <v>149139.44999999995</v>
      </c>
      <c r="H40" s="154">
        <v>169639.46999999994</v>
      </c>
      <c r="I40" s="154">
        <v>161502.75000000003</v>
      </c>
      <c r="J40" s="154">
        <v>201567.8</v>
      </c>
      <c r="K40" s="154">
        <v>231272.66000000015</v>
      </c>
      <c r="L40" s="154">
        <v>249366.14000000007</v>
      </c>
      <c r="M40" s="154">
        <v>245043.78000000009</v>
      </c>
      <c r="N40" s="154">
        <v>272272.19000000006</v>
      </c>
      <c r="O40" s="119"/>
      <c r="P40" s="52" t="str">
        <f t="shared" si="64"/>
        <v/>
      </c>
      <c r="R40" s="110" t="s">
        <v>84</v>
      </c>
      <c r="S40" s="19">
        <v>8577.6339999999964</v>
      </c>
      <c r="T40" s="154">
        <v>10729.738000000001</v>
      </c>
      <c r="U40" s="154">
        <v>8400.3320000000022</v>
      </c>
      <c r="V40" s="154">
        <v>14080.129999999997</v>
      </c>
      <c r="W40" s="154">
        <v>13582.820000000003</v>
      </c>
      <c r="X40" s="154">
        <v>9345.7980000000007</v>
      </c>
      <c r="Y40" s="154">
        <v>11478.792000000003</v>
      </c>
      <c r="Z40" s="154">
        <v>14722.865999999998</v>
      </c>
      <c r="AA40" s="154">
        <v>13500.736999999999</v>
      </c>
      <c r="AB40" s="154">
        <v>16104.085999999999</v>
      </c>
      <c r="AC40" s="154">
        <v>14131.660999999996</v>
      </c>
      <c r="AD40" s="154">
        <v>17317.553000000004</v>
      </c>
      <c r="AE40" s="154">
        <v>17954.910999999996</v>
      </c>
      <c r="AF40" s="119"/>
      <c r="AG40" s="52" t="str">
        <f t="shared" si="65"/>
        <v/>
      </c>
      <c r="AI40" s="125">
        <f t="shared" si="69"/>
        <v>0.56128924309160388</v>
      </c>
      <c r="AJ40" s="157">
        <f t="shared" si="69"/>
        <v>0.49567972006947647</v>
      </c>
      <c r="AK40" s="157">
        <f t="shared" si="70"/>
        <v>0.9790091257525988</v>
      </c>
      <c r="AL40" s="157">
        <f t="shared" si="70"/>
        <v>0.61228139027468687</v>
      </c>
      <c r="AM40" s="157">
        <f t="shared" si="70"/>
        <v>0.5822210241113337</v>
      </c>
      <c r="AN40" s="157">
        <f t="shared" si="70"/>
        <v>0.62664828118918259</v>
      </c>
      <c r="AO40" s="157">
        <f t="shared" si="70"/>
        <v>0.67665809142176681</v>
      </c>
      <c r="AP40" s="157">
        <f t="shared" si="70"/>
        <v>0.91161704676855315</v>
      </c>
      <c r="AQ40" s="157">
        <f t="shared" si="70"/>
        <v>0.66978639445387611</v>
      </c>
      <c r="AR40" s="157">
        <f t="shared" si="70"/>
        <v>0.69632467581771174</v>
      </c>
      <c r="AS40" s="157">
        <f t="shared" si="70"/>
        <v>0.56670328216974419</v>
      </c>
      <c r="AT40" s="157">
        <f t="shared" si="71"/>
        <v>0.70671261274209851</v>
      </c>
      <c r="AU40" s="157">
        <f t="shared" si="72"/>
        <v>0.65944711430131708</v>
      </c>
      <c r="AV40" s="157"/>
      <c r="AW40" s="52"/>
      <c r="AY40" s="105"/>
      <c r="AZ40" s="105"/>
    </row>
    <row r="41" spans="1:52" ht="20.100000000000001" customHeight="1" thickBot="1" x14ac:dyDescent="0.3">
      <c r="A41" s="35" t="str">
        <f>A19</f>
        <v>jan-mar</v>
      </c>
      <c r="B41" s="167">
        <f>SUM(B29:B31)</f>
        <v>383486.16999999993</v>
      </c>
      <c r="C41" s="168">
        <f t="shared" ref="C41:O41" si="73">SUM(C29:C31)</f>
        <v>359736.73</v>
      </c>
      <c r="D41" s="168">
        <f t="shared" si="73"/>
        <v>337710.40999999992</v>
      </c>
      <c r="E41" s="168">
        <f t="shared" si="73"/>
        <v>269354.83</v>
      </c>
      <c r="F41" s="168">
        <f t="shared" si="73"/>
        <v>518885.16000000003</v>
      </c>
      <c r="G41" s="168">
        <f t="shared" si="73"/>
        <v>534367.81999999983</v>
      </c>
      <c r="H41" s="168">
        <f t="shared" si="73"/>
        <v>446495.15</v>
      </c>
      <c r="I41" s="168">
        <f t="shared" si="73"/>
        <v>530104.43999999994</v>
      </c>
      <c r="J41" s="168">
        <f t="shared" si="73"/>
        <v>340089.82</v>
      </c>
      <c r="K41" s="168">
        <f t="shared" si="73"/>
        <v>649570.5</v>
      </c>
      <c r="L41" s="168">
        <f t="shared" si="73"/>
        <v>640253.84</v>
      </c>
      <c r="M41" s="168">
        <f t="shared" si="73"/>
        <v>817451.96000000066</v>
      </c>
      <c r="N41" s="168">
        <f t="shared" si="73"/>
        <v>660447.13999999978</v>
      </c>
      <c r="O41" s="169">
        <f t="shared" si="73"/>
        <v>799731.00999999978</v>
      </c>
      <c r="P41" s="61">
        <f t="shared" si="64"/>
        <v>0.21089328965827611</v>
      </c>
      <c r="R41" s="109"/>
      <c r="S41" s="167">
        <f>SUM(S29:S31)</f>
        <v>17209.863000000001</v>
      </c>
      <c r="T41" s="168">
        <f t="shared" ref="T41:AF41" si="74">SUM(T29:T31)</f>
        <v>15796.161</v>
      </c>
      <c r="U41" s="168">
        <f t="shared" si="74"/>
        <v>16995.894999999997</v>
      </c>
      <c r="V41" s="168">
        <f t="shared" si="74"/>
        <v>22740.453000000001</v>
      </c>
      <c r="W41" s="168">
        <f t="shared" si="74"/>
        <v>26284.577999999994</v>
      </c>
      <c r="X41" s="168">
        <f t="shared" si="74"/>
        <v>26114.18</v>
      </c>
      <c r="Y41" s="168">
        <f t="shared" si="74"/>
        <v>24267.392</v>
      </c>
      <c r="Z41" s="168">
        <f t="shared" si="74"/>
        <v>28921.351000000002</v>
      </c>
      <c r="AA41" s="168">
        <f t="shared" si="74"/>
        <v>27891.383000000002</v>
      </c>
      <c r="AB41" s="168">
        <f t="shared" si="74"/>
        <v>37417.438999999998</v>
      </c>
      <c r="AC41" s="168">
        <f t="shared" si="74"/>
        <v>39515.076000000001</v>
      </c>
      <c r="AD41" s="168">
        <f t="shared" si="74"/>
        <v>41893.952999999994</v>
      </c>
      <c r="AE41" s="168">
        <f t="shared" si="74"/>
        <v>42544.946000000011</v>
      </c>
      <c r="AF41" s="169">
        <f t="shared" si="74"/>
        <v>50429.929999999986</v>
      </c>
      <c r="AG41" s="61">
        <f t="shared" si="65"/>
        <v>0.18533303579701271</v>
      </c>
      <c r="AI41" s="172">
        <f t="shared" si="69"/>
        <v>0.44877401967325198</v>
      </c>
      <c r="AJ41" s="173">
        <f t="shared" si="69"/>
        <v>0.43910336873301764</v>
      </c>
      <c r="AK41" s="173">
        <f t="shared" si="70"/>
        <v>0.50326831796508742</v>
      </c>
      <c r="AL41" s="173">
        <f t="shared" si="70"/>
        <v>0.84425636622146327</v>
      </c>
      <c r="AM41" s="173">
        <f t="shared" si="70"/>
        <v>0.50655867668290977</v>
      </c>
      <c r="AN41" s="173">
        <f t="shared" si="70"/>
        <v>0.48869297556129054</v>
      </c>
      <c r="AO41" s="173">
        <f t="shared" si="70"/>
        <v>0.54350852411274786</v>
      </c>
      <c r="AP41" s="173">
        <f t="shared" si="70"/>
        <v>0.54557835810618771</v>
      </c>
      <c r="AQ41" s="173">
        <f t="shared" si="70"/>
        <v>0.8201181382024314</v>
      </c>
      <c r="AR41" s="173">
        <f t="shared" si="70"/>
        <v>0.57603353292675696</v>
      </c>
      <c r="AS41" s="173">
        <f t="shared" si="70"/>
        <v>0.61717827416700854</v>
      </c>
      <c r="AT41" s="173">
        <f t="shared" si="71"/>
        <v>0.51249437336965908</v>
      </c>
      <c r="AU41" s="173">
        <f t="shared" si="72"/>
        <v>0.64418396906071884</v>
      </c>
      <c r="AV41" s="173">
        <f t="shared" si="72"/>
        <v>0.63058615171118604</v>
      </c>
      <c r="AW41" s="61">
        <f t="shared" ref="AW41:AW45" si="75">IF(AV41="","",(AV41-AU41)/AU41)</f>
        <v>-2.1108593201038063E-2</v>
      </c>
      <c r="AY41" s="105"/>
      <c r="AZ41" s="105"/>
    </row>
    <row r="42" spans="1:52" ht="20.100000000000001" customHeight="1" x14ac:dyDescent="0.25">
      <c r="A42" s="121" t="s">
        <v>85</v>
      </c>
      <c r="B42" s="19">
        <f>SUM(B29:B31)</f>
        <v>383486.16999999993</v>
      </c>
      <c r="C42" s="154">
        <f>SUM(C29:C31)</f>
        <v>359736.73</v>
      </c>
      <c r="D42" s="154">
        <f>SUM(D29:D31)</f>
        <v>337710.40999999992</v>
      </c>
      <c r="E42" s="154">
        <f t="shared" ref="E42:N42" si="76">SUM(E29:E31)</f>
        <v>269354.83</v>
      </c>
      <c r="F42" s="154">
        <f t="shared" si="76"/>
        <v>518885.16000000003</v>
      </c>
      <c r="G42" s="154">
        <f t="shared" si="76"/>
        <v>534367.81999999983</v>
      </c>
      <c r="H42" s="154">
        <f t="shared" si="76"/>
        <v>446495.15</v>
      </c>
      <c r="I42" s="154">
        <f t="shared" si="76"/>
        <v>530104.43999999994</v>
      </c>
      <c r="J42" s="154">
        <f t="shared" si="76"/>
        <v>340089.82</v>
      </c>
      <c r="K42" s="154">
        <f t="shared" si="76"/>
        <v>649570.5</v>
      </c>
      <c r="L42" s="154">
        <f t="shared" si="76"/>
        <v>640253.84</v>
      </c>
      <c r="M42" s="154">
        <f t="shared" ref="M42" si="77">SUM(M29:M31)</f>
        <v>817451.96000000066</v>
      </c>
      <c r="N42" s="154">
        <f t="shared" si="76"/>
        <v>660447.13999999978</v>
      </c>
      <c r="O42" s="119">
        <f>IF(O31="","",SUM(O29:O31))</f>
        <v>799731.00999999978</v>
      </c>
      <c r="P42" s="61">
        <f t="shared" si="64"/>
        <v>0.21089328965827611</v>
      </c>
      <c r="R42" s="108" t="s">
        <v>85</v>
      </c>
      <c r="S42" s="19">
        <f>SUM(S29:S31)</f>
        <v>17209.863000000001</v>
      </c>
      <c r="T42" s="154">
        <f>SUM(T29:T31)</f>
        <v>15796.161</v>
      </c>
      <c r="U42" s="154">
        <f>SUM(U29:U31)</f>
        <v>16995.894999999997</v>
      </c>
      <c r="V42" s="154">
        <f t="shared" ref="V42:AC42" si="78">SUM(V29:V31)</f>
        <v>22740.453000000001</v>
      </c>
      <c r="W42" s="154">
        <f t="shared" si="78"/>
        <v>26284.577999999994</v>
      </c>
      <c r="X42" s="154">
        <f t="shared" si="78"/>
        <v>26114.18</v>
      </c>
      <c r="Y42" s="154">
        <f t="shared" si="78"/>
        <v>24267.392</v>
      </c>
      <c r="Z42" s="154">
        <f t="shared" si="78"/>
        <v>28921.351000000002</v>
      </c>
      <c r="AA42" s="154">
        <f t="shared" si="78"/>
        <v>27891.383000000002</v>
      </c>
      <c r="AB42" s="154">
        <f t="shared" si="78"/>
        <v>37417.438999999998</v>
      </c>
      <c r="AC42" s="154">
        <f t="shared" si="78"/>
        <v>39515.076000000001</v>
      </c>
      <c r="AD42" s="154">
        <f t="shared" ref="AD42:AE42" si="79">SUM(AD29:AD31)</f>
        <v>41893.952999999994</v>
      </c>
      <c r="AE42" s="154">
        <f t="shared" si="79"/>
        <v>42544.946000000011</v>
      </c>
      <c r="AF42" s="119">
        <f>IF(AF31="","",SUM(AF29:AF31))</f>
        <v>50429.929999999986</v>
      </c>
      <c r="AG42" s="61">
        <f t="shared" si="65"/>
        <v>0.18533303579701271</v>
      </c>
      <c r="AI42" s="124">
        <f t="shared" si="69"/>
        <v>0.44877401967325198</v>
      </c>
      <c r="AJ42" s="156">
        <f t="shared" si="69"/>
        <v>0.43910336873301764</v>
      </c>
      <c r="AK42" s="156">
        <f t="shared" ref="AK42:AS44" si="80">(U42/D42)*10</f>
        <v>0.50326831796508742</v>
      </c>
      <c r="AL42" s="156">
        <f t="shared" si="80"/>
        <v>0.84425636622146327</v>
      </c>
      <c r="AM42" s="156">
        <f t="shared" si="80"/>
        <v>0.50655867668290977</v>
      </c>
      <c r="AN42" s="156">
        <f t="shared" si="80"/>
        <v>0.48869297556129054</v>
      </c>
      <c r="AO42" s="156">
        <f t="shared" si="80"/>
        <v>0.54350852411274786</v>
      </c>
      <c r="AP42" s="156">
        <f t="shared" si="80"/>
        <v>0.54557835810618771</v>
      </c>
      <c r="AQ42" s="156">
        <f t="shared" si="80"/>
        <v>0.8201181382024314</v>
      </c>
      <c r="AR42" s="156">
        <f t="shared" si="80"/>
        <v>0.57603353292675696</v>
      </c>
      <c r="AS42" s="156">
        <f t="shared" si="80"/>
        <v>0.61717827416700854</v>
      </c>
      <c r="AT42" s="156">
        <f t="shared" ref="AT42:AT44" si="81">(AD42/M42)*10</f>
        <v>0.51249437336965908</v>
      </c>
      <c r="AU42" s="156">
        <f t="shared" ref="AU42:AV44" si="82">(AE42/N42)*10</f>
        <v>0.64418396906071884</v>
      </c>
      <c r="AV42" s="156">
        <f t="shared" si="82"/>
        <v>0.63058615171118604</v>
      </c>
      <c r="AW42" s="61">
        <f t="shared" si="75"/>
        <v>-2.1108593201038063E-2</v>
      </c>
      <c r="AY42" s="105"/>
      <c r="AZ42" s="105"/>
    </row>
    <row r="43" spans="1:52" ht="20.100000000000001" customHeight="1" x14ac:dyDescent="0.25">
      <c r="A43" s="121" t="s">
        <v>86</v>
      </c>
      <c r="B43" s="19">
        <f>SUM(B32:B34)</f>
        <v>448543.28</v>
      </c>
      <c r="C43" s="154">
        <f>SUM(C32:C34)</f>
        <v>360372.79999999993</v>
      </c>
      <c r="D43" s="154">
        <f>SUM(D32:D34)</f>
        <v>357222.51</v>
      </c>
      <c r="E43" s="154">
        <f t="shared" ref="E43:N43" si="83">SUM(E32:E34)</f>
        <v>409796.7099999999</v>
      </c>
      <c r="F43" s="154">
        <f t="shared" si="83"/>
        <v>510240.19999999995</v>
      </c>
      <c r="G43" s="154">
        <f t="shared" si="83"/>
        <v>581930.29000000015</v>
      </c>
      <c r="H43" s="154">
        <f t="shared" si="83"/>
        <v>437395.03</v>
      </c>
      <c r="I43" s="154">
        <f t="shared" si="83"/>
        <v>651460.00999999989</v>
      </c>
      <c r="J43" s="154">
        <f t="shared" si="83"/>
        <v>432659.41000000003</v>
      </c>
      <c r="K43" s="154">
        <f t="shared" si="83"/>
        <v>721335.31</v>
      </c>
      <c r="L43" s="154">
        <f t="shared" si="83"/>
        <v>641165.57999999984</v>
      </c>
      <c r="M43" s="154">
        <f t="shared" ref="M43" si="84">SUM(M32:M34)</f>
        <v>786805.54999999993</v>
      </c>
      <c r="N43" s="154">
        <f t="shared" si="83"/>
        <v>732250.84</v>
      </c>
      <c r="O43" s="119" t="str">
        <f>IF(O34="","",SUM(O32:O34))</f>
        <v/>
      </c>
      <c r="P43" s="52" t="str">
        <f t="shared" si="64"/>
        <v/>
      </c>
      <c r="R43" s="109" t="s">
        <v>86</v>
      </c>
      <c r="S43" s="19">
        <f>SUM(S32:S34)</f>
        <v>20649.732000000004</v>
      </c>
      <c r="T43" s="154">
        <f>SUM(T32:T34)</f>
        <v>16807.051000000003</v>
      </c>
      <c r="U43" s="154">
        <f>SUM(U32:U34)</f>
        <v>19988.995000000003</v>
      </c>
      <c r="V43" s="154">
        <f t="shared" ref="V43:AC43" si="85">SUM(V32:V34)</f>
        <v>32307.84499999999</v>
      </c>
      <c r="W43" s="154">
        <f t="shared" si="85"/>
        <v>26348.47</v>
      </c>
      <c r="X43" s="154">
        <f t="shared" si="85"/>
        <v>29735.684000000008</v>
      </c>
      <c r="Y43" s="154">
        <f t="shared" si="85"/>
        <v>25013.658999999996</v>
      </c>
      <c r="Z43" s="154">
        <f t="shared" si="85"/>
        <v>35963.210000000006</v>
      </c>
      <c r="AA43" s="154">
        <f t="shared" si="85"/>
        <v>36186.675000000003</v>
      </c>
      <c r="AB43" s="154">
        <f t="shared" si="85"/>
        <v>38844.275000000009</v>
      </c>
      <c r="AC43" s="154">
        <f t="shared" si="85"/>
        <v>36822.900999999991</v>
      </c>
      <c r="AD43" s="154">
        <f t="shared" ref="AD43:AE43" si="86">SUM(AD32:AD34)</f>
        <v>41213.95199999999</v>
      </c>
      <c r="AE43" s="154">
        <f t="shared" si="86"/>
        <v>49452.362000000008</v>
      </c>
      <c r="AF43" s="119" t="str">
        <f>IF(AF34="","",SUM(AF32:AF34))</f>
        <v/>
      </c>
      <c r="AG43" s="52" t="str">
        <f t="shared" si="65"/>
        <v/>
      </c>
      <c r="AI43" s="125">
        <f t="shared" si="69"/>
        <v>0.46037323310250017</v>
      </c>
      <c r="AJ43" s="157">
        <f t="shared" si="69"/>
        <v>0.46637956582738782</v>
      </c>
      <c r="AK43" s="157">
        <f t="shared" si="80"/>
        <v>0.55956706087754671</v>
      </c>
      <c r="AL43" s="157">
        <f t="shared" si="80"/>
        <v>0.78838712492347729</v>
      </c>
      <c r="AM43" s="157">
        <f t="shared" si="80"/>
        <v>0.51639345547450011</v>
      </c>
      <c r="AN43" s="157">
        <f t="shared" si="80"/>
        <v>0.51098360939417675</v>
      </c>
      <c r="AO43" s="157">
        <f t="shared" si="80"/>
        <v>0.57187798864564132</v>
      </c>
      <c r="AP43" s="157">
        <f t="shared" si="80"/>
        <v>0.55204017818376927</v>
      </c>
      <c r="AQ43" s="157">
        <f t="shared" si="80"/>
        <v>0.83637785666097031</v>
      </c>
      <c r="AR43" s="157">
        <f t="shared" si="80"/>
        <v>0.53850510936446472</v>
      </c>
      <c r="AS43" s="157">
        <f t="shared" si="80"/>
        <v>0.57431188055977678</v>
      </c>
      <c r="AT43" s="157">
        <f t="shared" si="81"/>
        <v>0.5238136919598495</v>
      </c>
      <c r="AU43" s="157">
        <f t="shared" si="82"/>
        <v>0.6753472894616277</v>
      </c>
      <c r="AV43" s="157"/>
      <c r="AW43" s="52"/>
      <c r="AY43" s="105"/>
      <c r="AZ43" s="105"/>
    </row>
    <row r="44" spans="1:52" ht="20.100000000000001" customHeight="1" x14ac:dyDescent="0.25">
      <c r="A44" s="121" t="s">
        <v>87</v>
      </c>
      <c r="B44" s="19">
        <f>SUM(B35:B37)</f>
        <v>510343.31999999995</v>
      </c>
      <c r="C44" s="154">
        <f>SUM(C35:C37)</f>
        <v>488016.22999999986</v>
      </c>
      <c r="D44" s="154">
        <f>SUM(D35:D37)</f>
        <v>317431.6399999999</v>
      </c>
      <c r="E44" s="154">
        <f t="shared" ref="E44:N44" si="87">SUM(E35:E37)</f>
        <v>430814.19999999995</v>
      </c>
      <c r="F44" s="154">
        <f t="shared" si="87"/>
        <v>682291.91</v>
      </c>
      <c r="G44" s="154">
        <f t="shared" si="87"/>
        <v>625733.66999999993</v>
      </c>
      <c r="H44" s="154">
        <f t="shared" si="87"/>
        <v>458250.33999999968</v>
      </c>
      <c r="I44" s="154">
        <f t="shared" si="87"/>
        <v>516089.50999999983</v>
      </c>
      <c r="J44" s="154">
        <f t="shared" si="87"/>
        <v>514049.36</v>
      </c>
      <c r="K44" s="154">
        <f t="shared" si="87"/>
        <v>823163.40000000037</v>
      </c>
      <c r="L44" s="154">
        <f t="shared" si="87"/>
        <v>765619.61999999988</v>
      </c>
      <c r="M44" s="154">
        <f t="shared" ref="M44" si="88">SUM(M35:M37)</f>
        <v>683593.1599999998</v>
      </c>
      <c r="N44" s="154">
        <f t="shared" si="87"/>
        <v>741806.38999999966</v>
      </c>
      <c r="O44" s="119" t="str">
        <f>IF(O37="","",SUM(O35:O37))</f>
        <v/>
      </c>
      <c r="P44" s="52" t="str">
        <f t="shared" si="64"/>
        <v/>
      </c>
      <c r="R44" s="109" t="s">
        <v>87</v>
      </c>
      <c r="S44" s="19">
        <f>SUM(S35:S37)</f>
        <v>24758.867999999999</v>
      </c>
      <c r="T44" s="154">
        <f>SUM(T35:T37)</f>
        <v>23547.119999999995</v>
      </c>
      <c r="U44" s="154">
        <f>SUM(U35:U37)</f>
        <v>22716.569999999996</v>
      </c>
      <c r="V44" s="154">
        <f t="shared" ref="V44:AC44" si="89">SUM(V35:V37)</f>
        <v>32207.47700000001</v>
      </c>
      <c r="W44" s="154">
        <f t="shared" si="89"/>
        <v>33482.723000000005</v>
      </c>
      <c r="X44" s="154">
        <f t="shared" si="89"/>
        <v>31539.239999999998</v>
      </c>
      <c r="Y44" s="154">
        <f t="shared" si="89"/>
        <v>26992.701000000008</v>
      </c>
      <c r="Z44" s="154">
        <f t="shared" si="89"/>
        <v>32400.945000000014</v>
      </c>
      <c r="AA44" s="154">
        <f t="shared" si="89"/>
        <v>41484.690999999999</v>
      </c>
      <c r="AB44" s="154">
        <f t="shared" si="89"/>
        <v>42323.071000000004</v>
      </c>
      <c r="AC44" s="154">
        <f t="shared" si="89"/>
        <v>45119.482000000004</v>
      </c>
      <c r="AD44" s="154">
        <f t="shared" ref="AD44:AE44" si="90">SUM(AD35:AD37)</f>
        <v>40657.845000000001</v>
      </c>
      <c r="AE44" s="154">
        <f t="shared" si="90"/>
        <v>50992.937000000005</v>
      </c>
      <c r="AF44" s="119" t="str">
        <f>IF(AF37="","",SUM(AF35:AF37))</f>
        <v/>
      </c>
      <c r="AG44" s="52" t="str">
        <f t="shared" si="65"/>
        <v/>
      </c>
      <c r="AI44" s="125">
        <f t="shared" si="69"/>
        <v>0.48514141421504259</v>
      </c>
      <c r="AJ44" s="157">
        <f t="shared" si="69"/>
        <v>0.48250690351015585</v>
      </c>
      <c r="AK44" s="157">
        <f t="shared" si="80"/>
        <v>0.71563660131674345</v>
      </c>
      <c r="AL44" s="157">
        <f t="shared" si="80"/>
        <v>0.74759552958096576</v>
      </c>
      <c r="AM44" s="157">
        <f t="shared" si="80"/>
        <v>0.49073897124179594</v>
      </c>
      <c r="AN44" s="157">
        <f t="shared" si="80"/>
        <v>0.50403616605767754</v>
      </c>
      <c r="AO44" s="157">
        <f t="shared" si="80"/>
        <v>0.58903831909868365</v>
      </c>
      <c r="AP44" s="157">
        <f t="shared" si="80"/>
        <v>0.62781638402222173</v>
      </c>
      <c r="AQ44" s="157">
        <f t="shared" si="80"/>
        <v>0.80701765682579585</v>
      </c>
      <c r="AR44" s="157">
        <f t="shared" si="80"/>
        <v>0.5141515159687613</v>
      </c>
      <c r="AS44" s="157">
        <f t="shared" si="80"/>
        <v>0.58931982437963137</v>
      </c>
      <c r="AT44" s="157">
        <f t="shared" si="81"/>
        <v>0.59476670304893065</v>
      </c>
      <c r="AU44" s="157">
        <f t="shared" si="82"/>
        <v>0.68741571503583343</v>
      </c>
      <c r="AV44" s="157"/>
      <c r="AW44" s="52"/>
      <c r="AY44" s="105"/>
      <c r="AZ44" s="105"/>
    </row>
    <row r="45" spans="1:52" ht="20.100000000000001" customHeight="1" thickBot="1" x14ac:dyDescent="0.3">
      <c r="A45" s="122" t="s">
        <v>88</v>
      </c>
      <c r="B45" s="21">
        <f>SUM(B38:B40)</f>
        <v>471146.59</v>
      </c>
      <c r="C45" s="155">
        <f>SUM(C38:C40)</f>
        <v>425388.7</v>
      </c>
      <c r="D45" s="155">
        <f>IF(D40="","",SUM(D38:D40))</f>
        <v>280686.82</v>
      </c>
      <c r="E45" s="155">
        <f t="shared" ref="E45:O45" si="91">IF(E40="","",SUM(E38:E40))</f>
        <v>486327.5499999997</v>
      </c>
      <c r="F45" s="155">
        <f t="shared" si="91"/>
        <v>616193.31000000029</v>
      </c>
      <c r="G45" s="155">
        <f t="shared" si="91"/>
        <v>416040.10999999987</v>
      </c>
      <c r="H45" s="155">
        <f t="shared" si="91"/>
        <v>460019.91999999993</v>
      </c>
      <c r="I45" s="155">
        <f t="shared" si="91"/>
        <v>456723.05999999982</v>
      </c>
      <c r="J45" s="155">
        <f t="shared" si="91"/>
        <v>688395.02</v>
      </c>
      <c r="K45" s="155">
        <f t="shared" si="91"/>
        <v>739319.47000000044</v>
      </c>
      <c r="L45" s="155">
        <f t="shared" si="91"/>
        <v>696300.05</v>
      </c>
      <c r="M45" s="155">
        <f t="shared" ref="M45" si="92">IF(M40="","",SUM(M38:M40))</f>
        <v>681072.12000000011</v>
      </c>
      <c r="N45" s="155">
        <f t="shared" si="91"/>
        <v>734845.36</v>
      </c>
      <c r="O45" s="123" t="str">
        <f t="shared" si="91"/>
        <v/>
      </c>
      <c r="P45" s="55" t="str">
        <f t="shared" si="64"/>
        <v/>
      </c>
      <c r="R45" s="110" t="s">
        <v>88</v>
      </c>
      <c r="S45" s="21">
        <f>SUM(S38:S40)</f>
        <v>25975.465999999993</v>
      </c>
      <c r="T45" s="155">
        <f>SUM(T38:T40)</f>
        <v>24593.887999999999</v>
      </c>
      <c r="U45" s="155">
        <f>IF(U40="","",SUM(U38:U40))</f>
        <v>25647.103000000003</v>
      </c>
      <c r="V45" s="155">
        <f t="shared" ref="V45:AF45" si="93">IF(V40="","",SUM(V38:V40))</f>
        <v>34113.160000000003</v>
      </c>
      <c r="W45" s="155">
        <f t="shared" si="93"/>
        <v>38028.200000000004</v>
      </c>
      <c r="X45" s="155">
        <f t="shared" si="93"/>
        <v>28182.603000000003</v>
      </c>
      <c r="Y45" s="155">
        <f t="shared" si="93"/>
        <v>32795.233999999997</v>
      </c>
      <c r="Z45" s="155">
        <f t="shared" si="93"/>
        <v>38893.22</v>
      </c>
      <c r="AA45" s="155">
        <f t="shared" si="93"/>
        <v>47841.637999999999</v>
      </c>
      <c r="AB45" s="155">
        <f t="shared" si="93"/>
        <v>49159.678</v>
      </c>
      <c r="AC45" s="155">
        <f t="shared" si="93"/>
        <v>42889.164000000004</v>
      </c>
      <c r="AD45" s="155">
        <f t="shared" ref="AD45:AE45" si="94">IF(AD40="","",SUM(AD38:AD40))</f>
        <v>46697.127000000022</v>
      </c>
      <c r="AE45" s="155">
        <f t="shared" si="94"/>
        <v>51590.875</v>
      </c>
      <c r="AF45" s="123" t="str">
        <f t="shared" si="93"/>
        <v/>
      </c>
      <c r="AG45" s="55" t="str">
        <f t="shared" si="65"/>
        <v/>
      </c>
      <c r="AI45" s="126">
        <f t="shared" si="69"/>
        <v>0.5513245039086454</v>
      </c>
      <c r="AJ45" s="158">
        <f t="shared" si="69"/>
        <v>0.5781509475921669</v>
      </c>
      <c r="AK45" s="158">
        <f t="shared" ref="AK45:AS45" si="95">IF(U40="","",(U45/D45)*10)</f>
        <v>0.91372665805968378</v>
      </c>
      <c r="AL45" s="158">
        <f t="shared" si="95"/>
        <v>0.70144411929778661</v>
      </c>
      <c r="AM45" s="158">
        <f t="shared" si="95"/>
        <v>0.61714723907015456</v>
      </c>
      <c r="AN45" s="158">
        <f t="shared" si="95"/>
        <v>0.67740110442716717</v>
      </c>
      <c r="AO45" s="158">
        <f t="shared" si="95"/>
        <v>0.7129089975060211</v>
      </c>
      <c r="AP45" s="158">
        <f t="shared" si="95"/>
        <v>0.85157119064669118</v>
      </c>
      <c r="AQ45" s="158">
        <f t="shared" si="95"/>
        <v>0.69497362139545982</v>
      </c>
      <c r="AR45" s="158">
        <f t="shared" si="95"/>
        <v>0.66493146731277042</v>
      </c>
      <c r="AS45" s="158">
        <f t="shared" si="95"/>
        <v>0.61595807726855689</v>
      </c>
      <c r="AT45" s="158">
        <f t="shared" ref="AT45" si="96">IF(AD40="","",(AD45/M45)*10)</f>
        <v>0.68564144132048765</v>
      </c>
      <c r="AU45" s="158">
        <f t="shared" ref="AU45:AV45" si="97">IF(AE40="","",(AE45/N45)*10)</f>
        <v>0.70206437719086912</v>
      </c>
      <c r="AV45" s="158" t="str">
        <f t="shared" si="97"/>
        <v/>
      </c>
      <c r="AW45" s="55" t="str">
        <f t="shared" si="75"/>
        <v/>
      </c>
      <c r="AY45" s="105"/>
      <c r="AZ45" s="105"/>
    </row>
    <row r="46" spans="1:52" x14ac:dyDescent="0.25"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Y46" s="105"/>
      <c r="AZ46" s="105"/>
    </row>
    <row r="47" spans="1:52" ht="15.75" thickBot="1" x14ac:dyDescent="0.3">
      <c r="P47" s="205" t="s">
        <v>1</v>
      </c>
      <c r="AG47" s="289">
        <v>1000</v>
      </c>
      <c r="AW47" s="289" t="s">
        <v>47</v>
      </c>
      <c r="AY47" s="105"/>
      <c r="AZ47" s="105"/>
    </row>
    <row r="48" spans="1:52" ht="20.100000000000001" customHeight="1" x14ac:dyDescent="0.25">
      <c r="A48" s="329" t="s">
        <v>15</v>
      </c>
      <c r="B48" s="331" t="s">
        <v>71</v>
      </c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6"/>
      <c r="P48" s="334" t="str">
        <f>P26</f>
        <v>D       2023/2022</v>
      </c>
      <c r="R48" s="332" t="s">
        <v>3</v>
      </c>
      <c r="S48" s="324" t="s">
        <v>71</v>
      </c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6"/>
      <c r="AG48" s="334" t="str">
        <f>P48</f>
        <v>D       2023/2022</v>
      </c>
      <c r="AI48" s="324" t="s">
        <v>71</v>
      </c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6"/>
      <c r="AW48" s="334" t="str">
        <f>AG48</f>
        <v>D       2023/2022</v>
      </c>
      <c r="AY48" s="105"/>
      <c r="AZ48" s="105"/>
    </row>
    <row r="49" spans="1:52" ht="20.100000000000001" customHeight="1" thickBot="1" x14ac:dyDescent="0.3">
      <c r="A49" s="330"/>
      <c r="B49" s="99">
        <v>2010</v>
      </c>
      <c r="C49" s="135">
        <v>2011</v>
      </c>
      <c r="D49" s="135">
        <v>2012</v>
      </c>
      <c r="E49" s="135">
        <v>2013</v>
      </c>
      <c r="F49" s="135">
        <v>2014</v>
      </c>
      <c r="G49" s="135">
        <v>2015</v>
      </c>
      <c r="H49" s="135">
        <v>2016</v>
      </c>
      <c r="I49" s="135">
        <v>2017</v>
      </c>
      <c r="J49" s="135">
        <v>2018</v>
      </c>
      <c r="K49" s="135">
        <v>2019</v>
      </c>
      <c r="L49" s="135">
        <v>2020</v>
      </c>
      <c r="M49" s="135">
        <v>2021</v>
      </c>
      <c r="N49" s="135">
        <v>2022</v>
      </c>
      <c r="O49" s="133">
        <v>2023</v>
      </c>
      <c r="P49" s="335"/>
      <c r="R49" s="333"/>
      <c r="S49" s="25">
        <v>2010</v>
      </c>
      <c r="T49" s="135">
        <v>2011</v>
      </c>
      <c r="U49" s="135">
        <v>2012</v>
      </c>
      <c r="V49" s="135">
        <v>2013</v>
      </c>
      <c r="W49" s="135">
        <v>2014</v>
      </c>
      <c r="X49" s="135">
        <v>2015</v>
      </c>
      <c r="Y49" s="135">
        <v>2016</v>
      </c>
      <c r="Z49" s="135">
        <v>2017</v>
      </c>
      <c r="AA49" s="135">
        <v>2018</v>
      </c>
      <c r="AB49" s="135">
        <v>2019</v>
      </c>
      <c r="AC49" s="135">
        <v>2020</v>
      </c>
      <c r="AD49" s="135">
        <v>2021</v>
      </c>
      <c r="AE49" s="135">
        <v>2022</v>
      </c>
      <c r="AF49" s="133">
        <v>2023</v>
      </c>
      <c r="AG49" s="335"/>
      <c r="AI49" s="25">
        <v>2010</v>
      </c>
      <c r="AJ49" s="135">
        <v>2011</v>
      </c>
      <c r="AK49" s="135">
        <v>2012</v>
      </c>
      <c r="AL49" s="135">
        <v>2013</v>
      </c>
      <c r="AM49" s="135">
        <v>2014</v>
      </c>
      <c r="AN49" s="135">
        <v>2015</v>
      </c>
      <c r="AO49" s="135">
        <v>2016</v>
      </c>
      <c r="AP49" s="135">
        <v>2017</v>
      </c>
      <c r="AQ49" s="265">
        <v>2018</v>
      </c>
      <c r="AR49" s="135">
        <v>2019</v>
      </c>
      <c r="AS49" s="135">
        <v>2020</v>
      </c>
      <c r="AT49" s="176">
        <v>2021</v>
      </c>
      <c r="AU49" s="135">
        <v>2022</v>
      </c>
      <c r="AV49" s="266">
        <v>2023</v>
      </c>
      <c r="AW49" s="335"/>
      <c r="AY49" s="105"/>
      <c r="AZ49" s="105"/>
    </row>
    <row r="50" spans="1:52" ht="3" customHeight="1" thickBot="1" x14ac:dyDescent="0.3">
      <c r="A50" s="291" t="s">
        <v>90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4"/>
      <c r="R50" s="291"/>
      <c r="S50" s="293">
        <v>2010</v>
      </c>
      <c r="T50" s="293">
        <v>2011</v>
      </c>
      <c r="U50" s="293">
        <v>2012</v>
      </c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  <c r="AF50" s="293"/>
      <c r="AG50" s="294"/>
      <c r="AI50" s="290"/>
      <c r="AJ50" s="290"/>
      <c r="AK50" s="290"/>
      <c r="AL50" s="290"/>
      <c r="AM50" s="290"/>
      <c r="AN50" s="290"/>
      <c r="AO50" s="290"/>
      <c r="AP50" s="290"/>
      <c r="AQ50" s="290"/>
      <c r="AR50" s="290"/>
      <c r="AS50" s="290"/>
      <c r="AT50" s="290"/>
      <c r="AU50" s="290"/>
      <c r="AV50" s="290"/>
      <c r="AW50" s="292"/>
      <c r="AY50" s="105"/>
      <c r="AZ50" s="105"/>
    </row>
    <row r="51" spans="1:52" ht="20.100000000000001" customHeight="1" x14ac:dyDescent="0.25">
      <c r="A51" s="120" t="s">
        <v>73</v>
      </c>
      <c r="B51" s="39">
        <v>95.28</v>
      </c>
      <c r="C51" s="153">
        <v>512.16999999999996</v>
      </c>
      <c r="D51" s="153">
        <v>329.39</v>
      </c>
      <c r="E51" s="153">
        <v>1097.1199999999999</v>
      </c>
      <c r="F51" s="153">
        <v>359.98</v>
      </c>
      <c r="G51" s="153">
        <v>186.74000000000004</v>
      </c>
      <c r="H51" s="153">
        <v>103.10999999999999</v>
      </c>
      <c r="I51" s="153">
        <v>197.02</v>
      </c>
      <c r="J51" s="153">
        <v>149.85</v>
      </c>
      <c r="K51" s="153">
        <v>70.15000000000002</v>
      </c>
      <c r="L51" s="153">
        <v>335.65</v>
      </c>
      <c r="M51" s="153">
        <v>46</v>
      </c>
      <c r="N51" s="153">
        <v>160.4800000000001</v>
      </c>
      <c r="O51" s="112">
        <v>206.79</v>
      </c>
      <c r="P51" s="61">
        <f>IF(O51="","",(O51-N51)/N51)</f>
        <v>0.28857178464606092</v>
      </c>
      <c r="R51" s="109" t="s">
        <v>73</v>
      </c>
      <c r="S51" s="39">
        <v>29.815000000000005</v>
      </c>
      <c r="T51" s="153">
        <v>149.20400000000001</v>
      </c>
      <c r="U51" s="153">
        <v>122.17799999999998</v>
      </c>
      <c r="V51" s="153">
        <v>109.56100000000001</v>
      </c>
      <c r="W51" s="153">
        <v>97.120999999999995</v>
      </c>
      <c r="X51" s="153">
        <v>99.907999999999987</v>
      </c>
      <c r="Y51" s="153">
        <v>68.53</v>
      </c>
      <c r="Z51" s="153">
        <v>118.282</v>
      </c>
      <c r="AA51" s="153">
        <v>104.797</v>
      </c>
      <c r="AB51" s="153">
        <v>234.49399999999994</v>
      </c>
      <c r="AC51" s="153">
        <v>210.21299999999997</v>
      </c>
      <c r="AD51" s="153">
        <v>40.800000000000004</v>
      </c>
      <c r="AE51" s="153">
        <v>115.21899999999997</v>
      </c>
      <c r="AF51" s="112">
        <v>180.49199999999996</v>
      </c>
      <c r="AG51" s="61">
        <f>IF(AF51="","",(AF51-AE51)/AE51)</f>
        <v>0.56651246756177376</v>
      </c>
      <c r="AI51" s="124">
        <f t="shared" ref="AI51:AI60" si="98">(S51/B51)*10</f>
        <v>3.1291981528127626</v>
      </c>
      <c r="AJ51" s="156">
        <f t="shared" ref="AJ51:AJ60" si="99">(T51/C51)*10</f>
        <v>2.9131733604076775</v>
      </c>
      <c r="AK51" s="156">
        <f t="shared" ref="AK51:AK60" si="100">(U51/D51)*10</f>
        <v>3.7092200734691394</v>
      </c>
      <c r="AL51" s="156">
        <f t="shared" ref="AL51:AL60" si="101">(V51/E51)*10</f>
        <v>0.99862366924310941</v>
      </c>
      <c r="AM51" s="156">
        <f t="shared" ref="AM51:AM60" si="102">(W51/F51)*10</f>
        <v>2.6979554419689982</v>
      </c>
      <c r="AN51" s="156">
        <f t="shared" ref="AN51:AN60" si="103">(X51/G51)*10</f>
        <v>5.3501124558209252</v>
      </c>
      <c r="AO51" s="156">
        <f t="shared" ref="AO51:AO60" si="104">(Y51/H51)*10</f>
        <v>6.6463000678886637</v>
      </c>
      <c r="AP51" s="156">
        <f t="shared" ref="AP51:AP60" si="105">(Z51/I51)*10</f>
        <v>6.0035529387879389</v>
      </c>
      <c r="AQ51" s="156">
        <f t="shared" ref="AQ51:AQ60" si="106">(AA51/J51)*10</f>
        <v>6.99346012679346</v>
      </c>
      <c r="AR51" s="156">
        <f t="shared" ref="AR51:AR60" si="107">(AB51/K51)*10</f>
        <v>33.427512473271541</v>
      </c>
      <c r="AS51" s="156">
        <f t="shared" ref="AS51:AS60" si="108">(AC51/L51)*10</f>
        <v>6.2628631014449567</v>
      </c>
      <c r="AT51" s="156">
        <f t="shared" ref="AT51:AT60" si="109">(AD51/M51)*10</f>
        <v>8.8695652173913047</v>
      </c>
      <c r="AU51" s="156">
        <f t="shared" ref="AU51:AU60" si="110">(AE51/N51)*10</f>
        <v>7.1796485543369828</v>
      </c>
      <c r="AV51" s="156">
        <f t="shared" ref="AV51:AV52" si="111">(AF51/O51)*10</f>
        <v>8.7282750616567526</v>
      </c>
      <c r="AW51" s="61">
        <f t="shared" ref="AW51:AW52" si="112">IF(AV51="","",(AV51-AU51)/AU51)</f>
        <v>0.21569670097351729</v>
      </c>
      <c r="AY51" s="105"/>
      <c r="AZ51" s="105"/>
    </row>
    <row r="52" spans="1:52" ht="20.100000000000001" customHeight="1" x14ac:dyDescent="0.25">
      <c r="A52" s="121" t="s">
        <v>74</v>
      </c>
      <c r="B52" s="19">
        <v>321.11</v>
      </c>
      <c r="C52" s="154">
        <v>100.60000000000001</v>
      </c>
      <c r="D52" s="154">
        <v>100.41000000000001</v>
      </c>
      <c r="E52" s="154">
        <v>382.40000000000003</v>
      </c>
      <c r="F52" s="154">
        <v>109.25</v>
      </c>
      <c r="G52" s="154">
        <v>49.88</v>
      </c>
      <c r="H52" s="154">
        <v>109.05999999999999</v>
      </c>
      <c r="I52" s="154">
        <v>459.19</v>
      </c>
      <c r="J52" s="154">
        <v>210.03</v>
      </c>
      <c r="K52" s="154">
        <v>217.20000000000002</v>
      </c>
      <c r="L52" s="154">
        <v>194.14</v>
      </c>
      <c r="M52" s="154">
        <v>91.45</v>
      </c>
      <c r="N52" s="154">
        <v>358.54999999999973</v>
      </c>
      <c r="O52" s="119">
        <v>567.9899999999999</v>
      </c>
      <c r="P52" s="52">
        <f t="shared" ref="P52:P67" si="113">IF(O52="","",(O52-N52)/N52)</f>
        <v>0.58413052572863011</v>
      </c>
      <c r="R52" s="109" t="s">
        <v>74</v>
      </c>
      <c r="S52" s="19">
        <v>106.98100000000001</v>
      </c>
      <c r="T52" s="154">
        <v>32.087000000000003</v>
      </c>
      <c r="U52" s="154">
        <v>68.099000000000004</v>
      </c>
      <c r="V52" s="154">
        <v>95.572999999999993</v>
      </c>
      <c r="W52" s="154">
        <v>79.214999999999989</v>
      </c>
      <c r="X52" s="154">
        <v>14.875999999999999</v>
      </c>
      <c r="Y52" s="154">
        <v>102.047</v>
      </c>
      <c r="Z52" s="154">
        <v>223.39400000000003</v>
      </c>
      <c r="AA52" s="154">
        <v>153.98099999999999</v>
      </c>
      <c r="AB52" s="154">
        <v>117.78500000000003</v>
      </c>
      <c r="AC52" s="154">
        <v>729.51499999999999</v>
      </c>
      <c r="AD52" s="154">
        <v>150.46800000000002</v>
      </c>
      <c r="AE52" s="154">
        <v>405.61700000000002</v>
      </c>
      <c r="AF52" s="119">
        <v>458.45399999999984</v>
      </c>
      <c r="AG52" s="52">
        <f t="shared" ref="AG52:AG64" si="114">IF(AF52="","",(AF52-AE52)/AE52)</f>
        <v>0.1302632779198106</v>
      </c>
      <c r="AI52" s="125">
        <f t="shared" si="98"/>
        <v>3.3315997633209804</v>
      </c>
      <c r="AJ52" s="157">
        <f t="shared" si="99"/>
        <v>3.1895626242544735</v>
      </c>
      <c r="AK52" s="157">
        <f t="shared" si="100"/>
        <v>6.7820934169903389</v>
      </c>
      <c r="AL52" s="157">
        <f t="shared" si="101"/>
        <v>2.4992939330543926</v>
      </c>
      <c r="AM52" s="157">
        <f t="shared" si="102"/>
        <v>7.2508009153318067</v>
      </c>
      <c r="AN52" s="157">
        <f t="shared" si="103"/>
        <v>2.9823576583801121</v>
      </c>
      <c r="AO52" s="157">
        <f t="shared" si="104"/>
        <v>9.3569594718503577</v>
      </c>
      <c r="AP52" s="157">
        <f t="shared" si="105"/>
        <v>4.8649578605805885</v>
      </c>
      <c r="AQ52" s="157">
        <f t="shared" si="106"/>
        <v>7.3313812312526778</v>
      </c>
      <c r="AR52" s="157">
        <f t="shared" si="107"/>
        <v>5.4228821362799273</v>
      </c>
      <c r="AS52" s="157">
        <f t="shared" si="108"/>
        <v>37.576748738024108</v>
      </c>
      <c r="AT52" s="157">
        <f t="shared" si="109"/>
        <v>16.45358119190815</v>
      </c>
      <c r="AU52" s="157">
        <f t="shared" si="110"/>
        <v>11.312703946450993</v>
      </c>
      <c r="AV52" s="157">
        <f t="shared" si="111"/>
        <v>8.0715153435799909</v>
      </c>
      <c r="AW52" s="52">
        <f t="shared" si="112"/>
        <v>-0.28650874434735152</v>
      </c>
      <c r="AY52" s="105"/>
      <c r="AZ52" s="105"/>
    </row>
    <row r="53" spans="1:52" ht="20.100000000000001" customHeight="1" x14ac:dyDescent="0.25">
      <c r="A53" s="121" t="s">
        <v>75</v>
      </c>
      <c r="B53" s="19">
        <v>94.44</v>
      </c>
      <c r="C53" s="154">
        <v>412.02000000000004</v>
      </c>
      <c r="D53" s="154">
        <v>20.839999999999996</v>
      </c>
      <c r="E53" s="154">
        <v>99.119999999999976</v>
      </c>
      <c r="F53" s="154">
        <v>153.96</v>
      </c>
      <c r="G53" s="154">
        <v>19.999999999999996</v>
      </c>
      <c r="H53" s="154">
        <v>65.94</v>
      </c>
      <c r="I53" s="154">
        <v>25.840000000000003</v>
      </c>
      <c r="J53" s="154">
        <v>3.52</v>
      </c>
      <c r="K53" s="154">
        <v>37.489999999999995</v>
      </c>
      <c r="L53" s="154">
        <v>136.80000000000004</v>
      </c>
      <c r="M53" s="154">
        <v>285.66999999999996</v>
      </c>
      <c r="N53" s="154">
        <v>99.779999999999973</v>
      </c>
      <c r="O53" s="119">
        <v>116.07</v>
      </c>
      <c r="P53" s="52">
        <f t="shared" si="113"/>
        <v>0.16325917017438391</v>
      </c>
      <c r="R53" s="109" t="s">
        <v>75</v>
      </c>
      <c r="S53" s="19">
        <v>39.945</v>
      </c>
      <c r="T53" s="154">
        <v>210.15600000000001</v>
      </c>
      <c r="U53" s="154">
        <v>21.706999999999997</v>
      </c>
      <c r="V53" s="154">
        <v>27.781999999999996</v>
      </c>
      <c r="W53" s="154">
        <v>90.24</v>
      </c>
      <c r="X53" s="154">
        <v>14.796000000000001</v>
      </c>
      <c r="Y53" s="154">
        <v>59.37299999999999</v>
      </c>
      <c r="Z53" s="154">
        <v>51.395000000000003</v>
      </c>
      <c r="AA53" s="154">
        <v>48.673000000000002</v>
      </c>
      <c r="AB53" s="154">
        <v>73.152999999999977</v>
      </c>
      <c r="AC53" s="154">
        <v>92.289999999999978</v>
      </c>
      <c r="AD53" s="154">
        <v>189.25800000000004</v>
      </c>
      <c r="AE53" s="154">
        <v>111.53900000000003</v>
      </c>
      <c r="AF53" s="119">
        <v>257.42499999999995</v>
      </c>
      <c r="AG53" s="52">
        <f t="shared" si="114"/>
        <v>1.3079371340965928</v>
      </c>
      <c r="AI53" s="125">
        <f t="shared" si="98"/>
        <v>4.2296696315120714</v>
      </c>
      <c r="AJ53" s="157">
        <f t="shared" si="99"/>
        <v>5.1006261831949908</v>
      </c>
      <c r="AK53" s="157">
        <f t="shared" si="100"/>
        <v>10.416026871401151</v>
      </c>
      <c r="AL53" s="157">
        <f t="shared" si="101"/>
        <v>2.8028652138821637</v>
      </c>
      <c r="AM53" s="157">
        <f t="shared" si="102"/>
        <v>5.8612626656274349</v>
      </c>
      <c r="AN53" s="157">
        <f t="shared" si="103"/>
        <v>7.3980000000000024</v>
      </c>
      <c r="AO53" s="157">
        <f t="shared" si="104"/>
        <v>9.0040946314831647</v>
      </c>
      <c r="AP53" s="157">
        <f t="shared" si="105"/>
        <v>19.889705882352938</v>
      </c>
      <c r="AQ53" s="157">
        <f t="shared" si="106"/>
        <v>138.27556818181819</v>
      </c>
      <c r="AR53" s="157">
        <f t="shared" si="107"/>
        <v>19.512670045345423</v>
      </c>
      <c r="AS53" s="157">
        <f t="shared" si="108"/>
        <v>6.7463450292397624</v>
      </c>
      <c r="AT53" s="157">
        <f t="shared" si="109"/>
        <v>6.6250568838169945</v>
      </c>
      <c r="AU53" s="157">
        <f t="shared" si="110"/>
        <v>11.178492683904595</v>
      </c>
      <c r="AV53" s="157">
        <f t="shared" ref="AV53" si="115">(AF53/O53)*10</f>
        <v>22.178426811406908</v>
      </c>
      <c r="AW53" s="52">
        <f t="shared" ref="AW53" si="116">IF(AV53="","",(AV53-AU53)/AU53)</f>
        <v>0.9840265980887225</v>
      </c>
      <c r="AY53" s="105"/>
      <c r="AZ53" s="105"/>
    </row>
    <row r="54" spans="1:52" ht="20.100000000000001" customHeight="1" x14ac:dyDescent="0.25">
      <c r="A54" s="121" t="s">
        <v>76</v>
      </c>
      <c r="B54" s="19">
        <v>449.70000000000005</v>
      </c>
      <c r="C54" s="154">
        <v>201.03000000000003</v>
      </c>
      <c r="D54" s="154">
        <v>32.190000000000005</v>
      </c>
      <c r="E54" s="154">
        <v>433.89999999999986</v>
      </c>
      <c r="F54" s="154">
        <v>116.07000000000001</v>
      </c>
      <c r="G54" s="154">
        <v>102.54</v>
      </c>
      <c r="H54" s="154">
        <v>105.56000000000002</v>
      </c>
      <c r="I54" s="154">
        <v>10.379999999999999</v>
      </c>
      <c r="J54" s="154">
        <v>20.22</v>
      </c>
      <c r="K54" s="154">
        <v>269.05999999999989</v>
      </c>
      <c r="L54" s="154">
        <v>11.549999999999999</v>
      </c>
      <c r="M54" s="154">
        <v>228.90000000000006</v>
      </c>
      <c r="N54" s="154">
        <v>81.14</v>
      </c>
      <c r="O54" s="119"/>
      <c r="P54" s="52" t="str">
        <f t="shared" si="113"/>
        <v/>
      </c>
      <c r="R54" s="109" t="s">
        <v>76</v>
      </c>
      <c r="S54" s="19">
        <v>85.614000000000019</v>
      </c>
      <c r="T54" s="154">
        <v>92.996999999999986</v>
      </c>
      <c r="U54" s="154">
        <v>30.552</v>
      </c>
      <c r="V54" s="154">
        <v>154.78400000000005</v>
      </c>
      <c r="W54" s="154">
        <v>82.786999999999978</v>
      </c>
      <c r="X54" s="154">
        <v>74.756</v>
      </c>
      <c r="Y54" s="154">
        <v>80.057000000000002</v>
      </c>
      <c r="Z54" s="154">
        <v>55.018000000000008</v>
      </c>
      <c r="AA54" s="154">
        <v>24.623000000000001</v>
      </c>
      <c r="AB54" s="154">
        <v>122.39999999999998</v>
      </c>
      <c r="AC54" s="154">
        <v>30.440999999999995</v>
      </c>
      <c r="AD54" s="154">
        <v>199.78800000000004</v>
      </c>
      <c r="AE54" s="154">
        <v>163.68800000000005</v>
      </c>
      <c r="AF54" s="119"/>
      <c r="AG54" s="52" t="str">
        <f t="shared" si="114"/>
        <v/>
      </c>
      <c r="AI54" s="125">
        <f t="shared" si="98"/>
        <v>1.9038025350233492</v>
      </c>
      <c r="AJ54" s="157">
        <f t="shared" si="99"/>
        <v>4.6260259662736889</v>
      </c>
      <c r="AK54" s="157">
        <f t="shared" si="100"/>
        <v>9.4911463187325236</v>
      </c>
      <c r="AL54" s="157">
        <f t="shared" si="101"/>
        <v>3.5672735653376373</v>
      </c>
      <c r="AM54" s="157">
        <f t="shared" si="102"/>
        <v>7.1325062462307205</v>
      </c>
      <c r="AN54" s="157">
        <f t="shared" si="103"/>
        <v>7.2904232494636236</v>
      </c>
      <c r="AO54" s="157">
        <f t="shared" si="104"/>
        <v>7.5840280409245917</v>
      </c>
      <c r="AP54" s="157">
        <f t="shared" si="105"/>
        <v>53.003853564547221</v>
      </c>
      <c r="AQ54" s="157">
        <f t="shared" si="106"/>
        <v>12.177546983184966</v>
      </c>
      <c r="AR54" s="157">
        <f t="shared" si="107"/>
        <v>4.5491711885824735</v>
      </c>
      <c r="AS54" s="157">
        <f t="shared" si="108"/>
        <v>26.355844155844153</v>
      </c>
      <c r="AT54" s="157">
        <f t="shared" si="109"/>
        <v>8.7281782437745736</v>
      </c>
      <c r="AU54" s="157">
        <f t="shared" si="110"/>
        <v>20.173527236874541</v>
      </c>
      <c r="AV54" s="157"/>
      <c r="AW54" s="52"/>
      <c r="AY54" s="105"/>
      <c r="AZ54" s="105"/>
    </row>
    <row r="55" spans="1:52" ht="20.100000000000001" customHeight="1" x14ac:dyDescent="0.25">
      <c r="A55" s="121" t="s">
        <v>77</v>
      </c>
      <c r="B55" s="19">
        <v>115.13000000000001</v>
      </c>
      <c r="C55" s="154">
        <v>87.89</v>
      </c>
      <c r="D55" s="154">
        <v>385.15999999999991</v>
      </c>
      <c r="E55" s="154">
        <v>4.24</v>
      </c>
      <c r="F55" s="154">
        <v>1094.3</v>
      </c>
      <c r="G55" s="154">
        <v>355.73999999999995</v>
      </c>
      <c r="H55" s="154">
        <v>257.62</v>
      </c>
      <c r="I55" s="154">
        <v>23.620000000000005</v>
      </c>
      <c r="J55" s="154">
        <v>291.12</v>
      </c>
      <c r="K55" s="154">
        <v>420.21999999999991</v>
      </c>
      <c r="L55" s="154">
        <v>106.44999999999997</v>
      </c>
      <c r="M55" s="154">
        <v>276.82999999999993</v>
      </c>
      <c r="N55" s="154">
        <v>511.11999999999989</v>
      </c>
      <c r="O55" s="119"/>
      <c r="P55" s="52" t="str">
        <f t="shared" si="113"/>
        <v/>
      </c>
      <c r="R55" s="109" t="s">
        <v>77</v>
      </c>
      <c r="S55" s="19">
        <v>36.316000000000003</v>
      </c>
      <c r="T55" s="154">
        <v>16.928000000000001</v>
      </c>
      <c r="U55" s="154">
        <v>146.25000000000003</v>
      </c>
      <c r="V55" s="154">
        <v>10.174000000000001</v>
      </c>
      <c r="W55" s="154">
        <v>189.64499999999995</v>
      </c>
      <c r="X55" s="154">
        <v>141.92499999999998</v>
      </c>
      <c r="Y55" s="154">
        <v>147.154</v>
      </c>
      <c r="Z55" s="154">
        <v>82.36399999999999</v>
      </c>
      <c r="AA55" s="154">
        <v>196.86600000000001</v>
      </c>
      <c r="AB55" s="154">
        <v>168.61099999999996</v>
      </c>
      <c r="AC55" s="154">
        <v>50.588999999999999</v>
      </c>
      <c r="AD55" s="154">
        <v>769.01500000000044</v>
      </c>
      <c r="AE55" s="154">
        <v>338.37599999999992</v>
      </c>
      <c r="AF55" s="119"/>
      <c r="AG55" s="52" t="str">
        <f t="shared" si="114"/>
        <v/>
      </c>
      <c r="AI55" s="125">
        <f t="shared" si="98"/>
        <v>3.1543472596195605</v>
      </c>
      <c r="AJ55" s="157">
        <f t="shared" si="99"/>
        <v>1.9260439185345319</v>
      </c>
      <c r="AK55" s="157">
        <f t="shared" si="100"/>
        <v>3.7971232734448042</v>
      </c>
      <c r="AL55" s="157">
        <f t="shared" si="101"/>
        <v>23.995283018867926</v>
      </c>
      <c r="AM55" s="157">
        <f t="shared" si="102"/>
        <v>1.7330256785159459</v>
      </c>
      <c r="AN55" s="157">
        <f t="shared" si="103"/>
        <v>3.9895710350255804</v>
      </c>
      <c r="AO55" s="157">
        <f t="shared" si="104"/>
        <v>5.7120565173511375</v>
      </c>
      <c r="AP55" s="157">
        <f t="shared" si="105"/>
        <v>34.870448772226915</v>
      </c>
      <c r="AQ55" s="157">
        <f t="shared" si="106"/>
        <v>6.7623660346248968</v>
      </c>
      <c r="AR55" s="157">
        <f t="shared" si="107"/>
        <v>4.0124458616914946</v>
      </c>
      <c r="AS55" s="157">
        <f t="shared" si="108"/>
        <v>4.7523720056364498</v>
      </c>
      <c r="AT55" s="157">
        <f t="shared" si="109"/>
        <v>27.779323050247466</v>
      </c>
      <c r="AU55" s="157">
        <f t="shared" si="110"/>
        <v>6.6202848646110501</v>
      </c>
      <c r="AV55" s="157"/>
      <c r="AW55" s="52"/>
      <c r="AY55" s="105"/>
      <c r="AZ55" s="105"/>
    </row>
    <row r="56" spans="1:52" ht="20.100000000000001" customHeight="1" x14ac:dyDescent="0.25">
      <c r="A56" s="121" t="s">
        <v>78</v>
      </c>
      <c r="B56" s="19">
        <v>87.69</v>
      </c>
      <c r="C56" s="154">
        <v>193.86</v>
      </c>
      <c r="D56" s="154">
        <v>760.19999999999993</v>
      </c>
      <c r="E56" s="154">
        <v>201.37000000000003</v>
      </c>
      <c r="F56" s="154">
        <v>0.83</v>
      </c>
      <c r="G56" s="154">
        <v>312.90000000000003</v>
      </c>
      <c r="H56" s="154">
        <v>805.90999999999985</v>
      </c>
      <c r="I56" s="154">
        <v>97.779999999999973</v>
      </c>
      <c r="J56" s="154">
        <v>379.49</v>
      </c>
      <c r="K56" s="154">
        <v>205.07999999999998</v>
      </c>
      <c r="L56" s="154">
        <v>75.45999999999998</v>
      </c>
      <c r="M56" s="154">
        <v>81.010000000000019</v>
      </c>
      <c r="N56" s="154">
        <v>130.5</v>
      </c>
      <c r="O56" s="119"/>
      <c r="P56" s="52" t="str">
        <f t="shared" si="113"/>
        <v/>
      </c>
      <c r="R56" s="109" t="s">
        <v>78</v>
      </c>
      <c r="S56" s="19">
        <v>50.512</v>
      </c>
      <c r="T56" s="154">
        <v>76.984999999999985</v>
      </c>
      <c r="U56" s="154">
        <v>140.74100000000001</v>
      </c>
      <c r="V56" s="154">
        <v>108.19399999999999</v>
      </c>
      <c r="W56" s="154">
        <v>2.327</v>
      </c>
      <c r="X56" s="154">
        <v>108.241</v>
      </c>
      <c r="Y56" s="154">
        <v>89.242999999999995</v>
      </c>
      <c r="Z56" s="154">
        <v>81.237000000000023</v>
      </c>
      <c r="AA56" s="154">
        <v>251.595</v>
      </c>
      <c r="AB56" s="154">
        <v>116.065</v>
      </c>
      <c r="AC56" s="154">
        <v>70.181000000000012</v>
      </c>
      <c r="AD56" s="154">
        <v>156.5320000000001</v>
      </c>
      <c r="AE56" s="154">
        <v>264.11100000000016</v>
      </c>
      <c r="AF56" s="119"/>
      <c r="AG56" s="52" t="str">
        <f t="shared" si="114"/>
        <v/>
      </c>
      <c r="AI56" s="125">
        <f t="shared" si="98"/>
        <v>5.7602919375071266</v>
      </c>
      <c r="AJ56" s="157">
        <f t="shared" si="99"/>
        <v>3.9711647580728346</v>
      </c>
      <c r="AK56" s="157">
        <f t="shared" si="100"/>
        <v>1.8513680610365695</v>
      </c>
      <c r="AL56" s="157">
        <f t="shared" si="101"/>
        <v>5.3728956646968253</v>
      </c>
      <c r="AM56" s="157">
        <f t="shared" si="102"/>
        <v>28.036144578313255</v>
      </c>
      <c r="AN56" s="157">
        <f t="shared" si="103"/>
        <v>3.4592841163310957</v>
      </c>
      <c r="AO56" s="157">
        <f t="shared" si="104"/>
        <v>1.1073569008946409</v>
      </c>
      <c r="AP56" s="157">
        <f t="shared" si="105"/>
        <v>8.3081407240744571</v>
      </c>
      <c r="AQ56" s="157">
        <f t="shared" si="106"/>
        <v>6.629818967561727</v>
      </c>
      <c r="AR56" s="157">
        <f t="shared" si="107"/>
        <v>5.6594987322020671</v>
      </c>
      <c r="AS56" s="157">
        <f t="shared" si="108"/>
        <v>9.3004240657301924</v>
      </c>
      <c r="AT56" s="157">
        <f t="shared" si="109"/>
        <v>19.322552771262814</v>
      </c>
      <c r="AU56" s="157">
        <f t="shared" si="110"/>
        <v>20.238390804597714</v>
      </c>
      <c r="AV56" s="157"/>
      <c r="AW56" s="52"/>
      <c r="AY56" s="105"/>
      <c r="AZ56" s="105"/>
    </row>
    <row r="57" spans="1:52" ht="20.100000000000001" customHeight="1" x14ac:dyDescent="0.25">
      <c r="A57" s="121" t="s">
        <v>79</v>
      </c>
      <c r="B57" s="19">
        <v>303.20000000000005</v>
      </c>
      <c r="C57" s="154">
        <v>239.99999999999997</v>
      </c>
      <c r="D57" s="154">
        <v>243.11000000000004</v>
      </c>
      <c r="E57" s="154">
        <v>240.37</v>
      </c>
      <c r="F57" s="154">
        <v>134.97000000000006</v>
      </c>
      <c r="G57" s="154">
        <v>337.20000000000005</v>
      </c>
      <c r="H57" s="154">
        <v>84.99</v>
      </c>
      <c r="I57" s="154">
        <v>171.96000000000004</v>
      </c>
      <c r="J57" s="154">
        <v>42.18</v>
      </c>
      <c r="K57" s="154">
        <v>176.78999999999996</v>
      </c>
      <c r="L57" s="154">
        <v>288.82999999999993</v>
      </c>
      <c r="M57" s="154">
        <v>91.259999999999991</v>
      </c>
      <c r="N57" s="154">
        <v>309.06000000000006</v>
      </c>
      <c r="O57" s="119"/>
      <c r="P57" s="52" t="str">
        <f t="shared" si="113"/>
        <v/>
      </c>
      <c r="R57" s="109" t="s">
        <v>79</v>
      </c>
      <c r="S57" s="19">
        <v>101.88200000000002</v>
      </c>
      <c r="T57" s="154">
        <v>208.25</v>
      </c>
      <c r="U57" s="154">
        <v>120.58900000000001</v>
      </c>
      <c r="V57" s="154">
        <v>63.236000000000004</v>
      </c>
      <c r="W57" s="154">
        <v>133.27200000000002</v>
      </c>
      <c r="X57" s="154">
        <v>88.903999999999996</v>
      </c>
      <c r="Y57" s="154">
        <v>66.512999999999991</v>
      </c>
      <c r="Z57" s="154">
        <v>161.839</v>
      </c>
      <c r="AA57" s="154">
        <v>69.402000000000001</v>
      </c>
      <c r="AB57" s="154">
        <v>109.84300000000002</v>
      </c>
      <c r="AC57" s="154">
        <v>111.27</v>
      </c>
      <c r="AD57" s="154">
        <v>115.04100000000001</v>
      </c>
      <c r="AE57" s="154">
        <v>123.86800000000001</v>
      </c>
      <c r="AF57" s="119"/>
      <c r="AG57" s="52" t="str">
        <f t="shared" si="114"/>
        <v/>
      </c>
      <c r="AI57" s="125">
        <f t="shared" si="98"/>
        <v>3.3602242744063329</v>
      </c>
      <c r="AJ57" s="157">
        <f t="shared" si="99"/>
        <v>8.6770833333333339</v>
      </c>
      <c r="AK57" s="157">
        <f t="shared" si="100"/>
        <v>4.960264900662251</v>
      </c>
      <c r="AL57" s="157">
        <f t="shared" si="101"/>
        <v>2.6307775512751173</v>
      </c>
      <c r="AM57" s="157">
        <f t="shared" si="102"/>
        <v>9.8741942653923065</v>
      </c>
      <c r="AN57" s="157">
        <f t="shared" si="103"/>
        <v>2.636536180308422</v>
      </c>
      <c r="AO57" s="157">
        <f t="shared" si="104"/>
        <v>7.8259795270031765</v>
      </c>
      <c r="AP57" s="157">
        <f t="shared" si="105"/>
        <v>9.4114328913700831</v>
      </c>
      <c r="AQ57" s="157">
        <f t="shared" si="106"/>
        <v>16.453769559032718</v>
      </c>
      <c r="AR57" s="157">
        <f t="shared" si="107"/>
        <v>6.2131907913343545</v>
      </c>
      <c r="AS57" s="157">
        <f t="shared" si="108"/>
        <v>3.8524391510577165</v>
      </c>
      <c r="AT57" s="157">
        <f t="shared" si="109"/>
        <v>12.605851413543723</v>
      </c>
      <c r="AU57" s="157">
        <f t="shared" si="110"/>
        <v>4.0078949071377723</v>
      </c>
      <c r="AV57" s="157"/>
      <c r="AW57" s="52"/>
      <c r="AY57" s="105"/>
      <c r="AZ57" s="105"/>
    </row>
    <row r="58" spans="1:52" ht="20.100000000000001" customHeight="1" x14ac:dyDescent="0.25">
      <c r="A58" s="121" t="s">
        <v>80</v>
      </c>
      <c r="B58" s="19">
        <v>733.11</v>
      </c>
      <c r="C58" s="154">
        <v>19</v>
      </c>
      <c r="D58" s="154">
        <v>777.31</v>
      </c>
      <c r="E58" s="154">
        <v>199.58</v>
      </c>
      <c r="F58" s="154">
        <v>112.44000000000001</v>
      </c>
      <c r="G58" s="154">
        <v>335.96999999999997</v>
      </c>
      <c r="H58" s="154">
        <v>208.92000000000002</v>
      </c>
      <c r="I58" s="154">
        <v>156.26000000000005</v>
      </c>
      <c r="J58" s="154">
        <v>103.26</v>
      </c>
      <c r="K58" s="154">
        <v>2.9099999999999993</v>
      </c>
      <c r="L58" s="154">
        <v>52.440000000000005</v>
      </c>
      <c r="M58" s="154">
        <v>48.8</v>
      </c>
      <c r="N58" s="154">
        <v>223.50000000000017</v>
      </c>
      <c r="O58" s="119"/>
      <c r="P58" s="52" t="str">
        <f t="shared" si="113"/>
        <v/>
      </c>
      <c r="R58" s="109" t="s">
        <v>80</v>
      </c>
      <c r="S58" s="19">
        <v>248.68200000000002</v>
      </c>
      <c r="T58" s="154">
        <v>13.135</v>
      </c>
      <c r="U58" s="154">
        <v>170.39499999999998</v>
      </c>
      <c r="V58" s="154">
        <v>85.355999999999995</v>
      </c>
      <c r="W58" s="154">
        <v>57.158000000000001</v>
      </c>
      <c r="X58" s="154">
        <v>62.073999999999998</v>
      </c>
      <c r="Y58" s="154">
        <v>182.14699999999996</v>
      </c>
      <c r="Z58" s="154">
        <v>90.742000000000004</v>
      </c>
      <c r="AA58" s="154">
        <v>92.774000000000001</v>
      </c>
      <c r="AB58" s="154">
        <v>20.315999999999999</v>
      </c>
      <c r="AC58" s="154">
        <v>52.984999999999999</v>
      </c>
      <c r="AD58" s="154">
        <v>98.681000000000012</v>
      </c>
      <c r="AE58" s="154">
        <v>215.69900000000004</v>
      </c>
      <c r="AF58" s="119"/>
      <c r="AG58" s="52" t="str">
        <f t="shared" si="114"/>
        <v/>
      </c>
      <c r="AI58" s="125">
        <f t="shared" si="98"/>
        <v>3.3921512460613008</v>
      </c>
      <c r="AJ58" s="157">
        <f t="shared" si="99"/>
        <v>6.9131578947368419</v>
      </c>
      <c r="AK58" s="157">
        <f t="shared" si="100"/>
        <v>2.1921112554836548</v>
      </c>
      <c r="AL58" s="157">
        <f t="shared" si="101"/>
        <v>4.2767812406052705</v>
      </c>
      <c r="AM58" s="157">
        <f t="shared" si="102"/>
        <v>5.0834222696549265</v>
      </c>
      <c r="AN58" s="157">
        <f t="shared" si="103"/>
        <v>1.8476054409619906</v>
      </c>
      <c r="AO58" s="157">
        <f t="shared" si="104"/>
        <v>8.7185046907907306</v>
      </c>
      <c r="AP58" s="157">
        <f t="shared" si="105"/>
        <v>5.8071163445539478</v>
      </c>
      <c r="AQ58" s="157">
        <f t="shared" si="106"/>
        <v>8.9845051326748013</v>
      </c>
      <c r="AR58" s="157">
        <f t="shared" si="107"/>
        <v>69.814432989690744</v>
      </c>
      <c r="AS58" s="157">
        <f t="shared" si="108"/>
        <v>10.103928299008389</v>
      </c>
      <c r="AT58" s="157">
        <f t="shared" si="109"/>
        <v>20.221516393442624</v>
      </c>
      <c r="AU58" s="157">
        <f t="shared" si="110"/>
        <v>9.6509619686800843</v>
      </c>
      <c r="AV58" s="157"/>
      <c r="AW58" s="52"/>
      <c r="AY58" s="105"/>
      <c r="AZ58" s="105"/>
    </row>
    <row r="59" spans="1:52" ht="20.100000000000001" customHeight="1" x14ac:dyDescent="0.25">
      <c r="A59" s="121" t="s">
        <v>81</v>
      </c>
      <c r="B59" s="19">
        <v>75.409999999999982</v>
      </c>
      <c r="C59" s="154">
        <v>202.55</v>
      </c>
      <c r="D59" s="154">
        <v>126.27000000000001</v>
      </c>
      <c r="E59" s="154">
        <v>192.72</v>
      </c>
      <c r="F59" s="154">
        <v>183.71</v>
      </c>
      <c r="G59" s="154">
        <v>506.25</v>
      </c>
      <c r="H59" s="154">
        <v>278.89</v>
      </c>
      <c r="I59" s="154">
        <v>2.5899999999999994</v>
      </c>
      <c r="J59" s="154">
        <v>285.61</v>
      </c>
      <c r="K59" s="154">
        <v>32.119999999999997</v>
      </c>
      <c r="L59" s="154">
        <v>108.60000000000004</v>
      </c>
      <c r="M59" s="154">
        <v>357.8900000000001</v>
      </c>
      <c r="N59" s="154">
        <v>414.07</v>
      </c>
      <c r="O59" s="119"/>
      <c r="P59" s="52" t="str">
        <f t="shared" si="113"/>
        <v/>
      </c>
      <c r="R59" s="109" t="s">
        <v>81</v>
      </c>
      <c r="S59" s="19">
        <v>26.283999999999999</v>
      </c>
      <c r="T59" s="154">
        <v>140.136</v>
      </c>
      <c r="U59" s="154">
        <v>62.427000000000007</v>
      </c>
      <c r="V59" s="154">
        <v>148.22899999999998</v>
      </c>
      <c r="W59" s="154">
        <v>99.02600000000001</v>
      </c>
      <c r="X59" s="154">
        <v>189.15099999999995</v>
      </c>
      <c r="Y59" s="154">
        <v>114.91000000000001</v>
      </c>
      <c r="Z59" s="154">
        <v>15.391</v>
      </c>
      <c r="AA59" s="154">
        <v>141.86099999999999</v>
      </c>
      <c r="AB59" s="154">
        <v>88.779999999999987</v>
      </c>
      <c r="AC59" s="154">
        <v>72.782000000000011</v>
      </c>
      <c r="AD59" s="154">
        <v>256.71899999999999</v>
      </c>
      <c r="AE59" s="154">
        <v>308.47400000000005</v>
      </c>
      <c r="AF59" s="119"/>
      <c r="AG59" s="52" t="str">
        <f t="shared" si="114"/>
        <v/>
      </c>
      <c r="AI59" s="125">
        <f t="shared" si="98"/>
        <v>3.485479379392654</v>
      </c>
      <c r="AJ59" s="157">
        <f t="shared" si="99"/>
        <v>6.9185880029622302</v>
      </c>
      <c r="AK59" s="157">
        <f t="shared" si="100"/>
        <v>4.9439296745070092</v>
      </c>
      <c r="AL59" s="157">
        <f t="shared" si="101"/>
        <v>7.6914176006641757</v>
      </c>
      <c r="AM59" s="157">
        <f t="shared" si="102"/>
        <v>5.3903434761308588</v>
      </c>
      <c r="AN59" s="157">
        <f t="shared" si="103"/>
        <v>3.7363160493827152</v>
      </c>
      <c r="AO59" s="157">
        <f t="shared" si="104"/>
        <v>4.120262469073829</v>
      </c>
      <c r="AP59" s="157">
        <f t="shared" si="105"/>
        <v>59.42471042471044</v>
      </c>
      <c r="AQ59" s="157">
        <f t="shared" si="106"/>
        <v>4.9669479359966386</v>
      </c>
      <c r="AR59" s="157">
        <f t="shared" si="107"/>
        <v>27.640099626400993</v>
      </c>
      <c r="AS59" s="157">
        <f t="shared" si="108"/>
        <v>6.7018416206261495</v>
      </c>
      <c r="AT59" s="157">
        <f t="shared" si="109"/>
        <v>7.1731258207829196</v>
      </c>
      <c r="AU59" s="157">
        <f t="shared" si="110"/>
        <v>7.449803173376484</v>
      </c>
      <c r="AV59" s="157"/>
      <c r="AW59" s="52"/>
      <c r="AY59" s="105"/>
      <c r="AZ59" s="105"/>
    </row>
    <row r="60" spans="1:52" ht="20.100000000000001" customHeight="1" x14ac:dyDescent="0.25">
      <c r="A60" s="121" t="s">
        <v>82</v>
      </c>
      <c r="B60" s="19">
        <v>240.72</v>
      </c>
      <c r="C60" s="154">
        <v>303.53000000000003</v>
      </c>
      <c r="D60" s="154">
        <v>1.4</v>
      </c>
      <c r="E60" s="154">
        <v>199.3</v>
      </c>
      <c r="F60" s="154">
        <v>162.61000000000001</v>
      </c>
      <c r="G60" s="154">
        <v>265.22999999999996</v>
      </c>
      <c r="H60" s="154">
        <v>74.89</v>
      </c>
      <c r="I60" s="154">
        <v>2.6999999999999997</v>
      </c>
      <c r="J60" s="154">
        <v>243.41</v>
      </c>
      <c r="K60" s="154">
        <v>162.79000000000005</v>
      </c>
      <c r="L60" s="154">
        <v>163.68000000000006</v>
      </c>
      <c r="M60" s="154">
        <v>162.12</v>
      </c>
      <c r="N60" s="154">
        <v>165.90000000000006</v>
      </c>
      <c r="O60" s="119"/>
      <c r="P60" s="52" t="str">
        <f t="shared" si="113"/>
        <v/>
      </c>
      <c r="R60" s="109" t="s">
        <v>82</v>
      </c>
      <c r="S60" s="19">
        <v>80.941000000000003</v>
      </c>
      <c r="T60" s="154">
        <v>133.739</v>
      </c>
      <c r="U60" s="154">
        <v>0.89600000000000013</v>
      </c>
      <c r="V60" s="154">
        <v>99.911000000000001</v>
      </c>
      <c r="W60" s="154">
        <v>62.055999999999997</v>
      </c>
      <c r="X60" s="154">
        <v>42.978000000000009</v>
      </c>
      <c r="Y60" s="154">
        <v>73.328000000000003</v>
      </c>
      <c r="Z60" s="154">
        <v>7.7379999999999995</v>
      </c>
      <c r="AA60" s="154">
        <v>45.496000000000002</v>
      </c>
      <c r="AB60" s="154">
        <v>116.032</v>
      </c>
      <c r="AC60" s="154">
        <v>123.81899999999997</v>
      </c>
      <c r="AD60" s="154">
        <v>149.98599999999999</v>
      </c>
      <c r="AE60" s="154">
        <v>319.26399999999995</v>
      </c>
      <c r="AF60" s="119"/>
      <c r="AG60" s="52" t="str">
        <f t="shared" si="114"/>
        <v/>
      </c>
      <c r="AI60" s="125">
        <f t="shared" si="98"/>
        <v>3.3624543037554004</v>
      </c>
      <c r="AJ60" s="157">
        <f t="shared" si="99"/>
        <v>4.4061213059664608</v>
      </c>
      <c r="AK60" s="157">
        <f t="shared" si="100"/>
        <v>6.4000000000000012</v>
      </c>
      <c r="AL60" s="157">
        <f t="shared" si="101"/>
        <v>5.0130958354239841</v>
      </c>
      <c r="AM60" s="157">
        <f t="shared" si="102"/>
        <v>3.816247463255642</v>
      </c>
      <c r="AN60" s="157">
        <f t="shared" si="103"/>
        <v>1.6204049315688276</v>
      </c>
      <c r="AO60" s="157">
        <f t="shared" si="104"/>
        <v>9.7914274268927759</v>
      </c>
      <c r="AP60" s="157">
        <f t="shared" si="105"/>
        <v>28.659259259259258</v>
      </c>
      <c r="AQ60" s="157">
        <f t="shared" si="106"/>
        <v>1.8691097325500186</v>
      </c>
      <c r="AR60" s="157">
        <f t="shared" si="107"/>
        <v>7.1277105473309144</v>
      </c>
      <c r="AS60" s="157">
        <f t="shared" si="108"/>
        <v>7.5646994134897314</v>
      </c>
      <c r="AT60" s="157">
        <f t="shared" si="109"/>
        <v>9.2515420676042428</v>
      </c>
      <c r="AU60" s="157">
        <f t="shared" si="110"/>
        <v>19.24436407474381</v>
      </c>
      <c r="AV60" s="157"/>
      <c r="AW60" s="52"/>
      <c r="AY60" s="105"/>
      <c r="AZ60" s="105"/>
    </row>
    <row r="61" spans="1:52" ht="20.100000000000001" customHeight="1" x14ac:dyDescent="0.25">
      <c r="A61" s="121" t="s">
        <v>83</v>
      </c>
      <c r="B61" s="19">
        <v>134.53000000000003</v>
      </c>
      <c r="C61" s="154">
        <v>176.85999999999999</v>
      </c>
      <c r="D61" s="154">
        <v>203.78999999999996</v>
      </c>
      <c r="E61" s="154">
        <v>75.959999999999994</v>
      </c>
      <c r="F61" s="154">
        <v>86.76</v>
      </c>
      <c r="G61" s="154">
        <v>338.64999999999992</v>
      </c>
      <c r="H61" s="154">
        <v>107.72999999999999</v>
      </c>
      <c r="I61" s="154">
        <v>189.56000000000003</v>
      </c>
      <c r="J61" s="154">
        <v>163.63999999999999</v>
      </c>
      <c r="K61" s="154">
        <v>115.14999999999999</v>
      </c>
      <c r="L61" s="154">
        <v>280.90999999999991</v>
      </c>
      <c r="M61" s="154">
        <v>287.72999999999973</v>
      </c>
      <c r="N61" s="154">
        <v>90.060000000000016</v>
      </c>
      <c r="O61" s="119"/>
      <c r="P61" s="52" t="str">
        <f t="shared" si="113"/>
        <v/>
      </c>
      <c r="R61" s="109" t="s">
        <v>83</v>
      </c>
      <c r="S61" s="19">
        <v>62.047999999999995</v>
      </c>
      <c r="T61" s="154">
        <v>49.418999999999997</v>
      </c>
      <c r="U61" s="154">
        <v>115.30700000000002</v>
      </c>
      <c r="V61" s="154">
        <v>48.548999999999999</v>
      </c>
      <c r="W61" s="154">
        <v>60.350999999999999</v>
      </c>
      <c r="X61" s="154">
        <v>250.62000000000003</v>
      </c>
      <c r="Y61" s="154">
        <v>66.029999999999987</v>
      </c>
      <c r="Z61" s="154">
        <v>58.631000000000007</v>
      </c>
      <c r="AA61" s="154">
        <v>111.59399999999999</v>
      </c>
      <c r="AB61" s="154">
        <v>193.00300000000004</v>
      </c>
      <c r="AC61" s="154">
        <v>285.58600000000001</v>
      </c>
      <c r="AD61" s="154">
        <v>185.32599999999994</v>
      </c>
      <c r="AE61" s="154">
        <v>275.30900000000003</v>
      </c>
      <c r="AF61" s="119"/>
      <c r="AG61" s="52" t="str">
        <f t="shared" si="114"/>
        <v/>
      </c>
      <c r="AI61" s="125">
        <f t="shared" ref="AI61:AJ67" si="117">(S61/B61)*10</f>
        <v>4.6122054560321102</v>
      </c>
      <c r="AJ61" s="157">
        <f t="shared" si="117"/>
        <v>2.7942440348298092</v>
      </c>
      <c r="AK61" s="157">
        <f t="shared" ref="AK61:AS63" si="118">IF(U61="","",(U61/D61)*10)</f>
        <v>5.6581284655773123</v>
      </c>
      <c r="AL61" s="157">
        <f t="shared" si="118"/>
        <v>6.3913902053712492</v>
      </c>
      <c r="AM61" s="157">
        <f t="shared" si="118"/>
        <v>6.9560857538035954</v>
      </c>
      <c r="AN61" s="157">
        <f t="shared" si="118"/>
        <v>7.400561051232839</v>
      </c>
      <c r="AO61" s="157">
        <f t="shared" si="118"/>
        <v>6.129211918685602</v>
      </c>
      <c r="AP61" s="157">
        <f t="shared" si="118"/>
        <v>3.0930048533445875</v>
      </c>
      <c r="AQ61" s="157">
        <f t="shared" si="118"/>
        <v>6.8194817892935706</v>
      </c>
      <c r="AR61" s="157">
        <f t="shared" si="118"/>
        <v>16.76100738167608</v>
      </c>
      <c r="AS61" s="157">
        <f t="shared" si="118"/>
        <v>10.166459008223278</v>
      </c>
      <c r="AT61" s="157">
        <f t="shared" ref="AT61:AT63" si="119">IF(AD61="","",(AD61/M61)*10)</f>
        <v>6.4409689639592713</v>
      </c>
      <c r="AU61" s="157">
        <f t="shared" ref="AU61:AU63" si="120">IF(AE61="","",(AE61/N61)*10)</f>
        <v>30.569509216078167</v>
      </c>
      <c r="AV61" s="157" t="str">
        <f t="shared" ref="AV61:AV63" si="121">IF(AF61="","",(AF61/O61)*10)</f>
        <v/>
      </c>
      <c r="AW61" s="52" t="str">
        <f t="shared" ref="AW61:AW62" si="122">IF(AV61="","",(AV61-AU61)/AU61)</f>
        <v/>
      </c>
      <c r="AY61" s="105"/>
      <c r="AZ61" s="105"/>
    </row>
    <row r="62" spans="1:52" ht="20.100000000000001" customHeight="1" thickBot="1" x14ac:dyDescent="0.3">
      <c r="A62" s="122" t="s">
        <v>84</v>
      </c>
      <c r="B62" s="21">
        <v>93.24</v>
      </c>
      <c r="C62" s="155">
        <v>124.46000000000001</v>
      </c>
      <c r="D62" s="155">
        <v>113.12</v>
      </c>
      <c r="E62" s="155">
        <v>110.57000000000001</v>
      </c>
      <c r="F62" s="155">
        <v>72.960000000000008</v>
      </c>
      <c r="G62" s="155">
        <v>208.45</v>
      </c>
      <c r="H62" s="155">
        <v>87.240000000000009</v>
      </c>
      <c r="I62" s="155">
        <v>106.97</v>
      </c>
      <c r="J62" s="155">
        <v>115.36</v>
      </c>
      <c r="K62" s="155">
        <v>163.49999999999997</v>
      </c>
      <c r="L62" s="155">
        <v>144.71999999999991</v>
      </c>
      <c r="M62" s="155">
        <v>71.05</v>
      </c>
      <c r="N62" s="155">
        <v>22.009999999999991</v>
      </c>
      <c r="O62" s="123"/>
      <c r="P62" s="52" t="str">
        <f t="shared" si="113"/>
        <v/>
      </c>
      <c r="R62" s="110" t="s">
        <v>84</v>
      </c>
      <c r="S62" s="19">
        <v>30.416</v>
      </c>
      <c r="T62" s="154">
        <v>47.312999999999995</v>
      </c>
      <c r="U62" s="154">
        <v>23.595999999999997</v>
      </c>
      <c r="V62" s="154">
        <v>78.717000000000013</v>
      </c>
      <c r="W62" s="154">
        <v>56.821999999999996</v>
      </c>
      <c r="X62" s="154">
        <v>94.972999999999999</v>
      </c>
      <c r="Y62" s="154">
        <v>72.218000000000018</v>
      </c>
      <c r="Z62" s="154">
        <v>81.169000000000011</v>
      </c>
      <c r="AA62" s="154">
        <v>81.001999999999995</v>
      </c>
      <c r="AB62" s="154">
        <v>103.39299999999999</v>
      </c>
      <c r="AC62" s="154">
        <v>78.418999999999969</v>
      </c>
      <c r="AD62" s="154">
        <v>91.548000000000016</v>
      </c>
      <c r="AE62" s="154">
        <v>146.48499999999996</v>
      </c>
      <c r="AF62" s="119"/>
      <c r="AG62" s="52" t="str">
        <f t="shared" si="114"/>
        <v/>
      </c>
      <c r="AI62" s="125">
        <f t="shared" si="117"/>
        <v>3.2621192621192625</v>
      </c>
      <c r="AJ62" s="157">
        <f t="shared" si="117"/>
        <v>3.8014623172103477</v>
      </c>
      <c r="AK62" s="157">
        <f t="shared" si="118"/>
        <v>2.0859264497878356</v>
      </c>
      <c r="AL62" s="157">
        <f t="shared" si="118"/>
        <v>7.1192005064664921</v>
      </c>
      <c r="AM62" s="157">
        <f t="shared" si="118"/>
        <v>7.7881030701754375</v>
      </c>
      <c r="AN62" s="157">
        <f t="shared" si="118"/>
        <v>4.5561525545694419</v>
      </c>
      <c r="AO62" s="157">
        <f t="shared" si="118"/>
        <v>8.2780834479596539</v>
      </c>
      <c r="AP62" s="157">
        <f t="shared" si="118"/>
        <v>7.588015331401329</v>
      </c>
      <c r="AQ62" s="157">
        <f t="shared" si="118"/>
        <v>7.0216712898751732</v>
      </c>
      <c r="AR62" s="157">
        <f t="shared" si="118"/>
        <v>6.3237308868501527</v>
      </c>
      <c r="AS62" s="157">
        <f t="shared" si="118"/>
        <v>5.4186705362078502</v>
      </c>
      <c r="AT62" s="157">
        <f t="shared" si="119"/>
        <v>12.885010555946518</v>
      </c>
      <c r="AU62" s="157">
        <f t="shared" si="120"/>
        <v>66.553839164016367</v>
      </c>
      <c r="AV62" s="157" t="str">
        <f t="shared" si="121"/>
        <v/>
      </c>
      <c r="AW62" s="52" t="str">
        <f t="shared" si="122"/>
        <v/>
      </c>
      <c r="AY62" s="105"/>
      <c r="AZ62" s="105"/>
    </row>
    <row r="63" spans="1:52" ht="20.100000000000001" customHeight="1" thickBot="1" x14ac:dyDescent="0.3">
      <c r="A63" s="35" t="str">
        <f>A19</f>
        <v>jan-mar</v>
      </c>
      <c r="B63" s="167">
        <f>SUM(B51:B53)</f>
        <v>510.83</v>
      </c>
      <c r="C63" s="168">
        <f t="shared" ref="C63:O63" si="123">SUM(C51:C53)</f>
        <v>1024.79</v>
      </c>
      <c r="D63" s="168">
        <f t="shared" si="123"/>
        <v>450.64</v>
      </c>
      <c r="E63" s="168">
        <f t="shared" si="123"/>
        <v>1578.6399999999999</v>
      </c>
      <c r="F63" s="168">
        <f t="shared" si="123"/>
        <v>623.19000000000005</v>
      </c>
      <c r="G63" s="168">
        <f t="shared" si="123"/>
        <v>256.62</v>
      </c>
      <c r="H63" s="168">
        <f t="shared" si="123"/>
        <v>278.10999999999996</v>
      </c>
      <c r="I63" s="168">
        <f t="shared" si="123"/>
        <v>682.05000000000007</v>
      </c>
      <c r="J63" s="168">
        <f t="shared" si="123"/>
        <v>363.4</v>
      </c>
      <c r="K63" s="168">
        <f t="shared" si="123"/>
        <v>324.84000000000003</v>
      </c>
      <c r="L63" s="168">
        <f t="shared" si="123"/>
        <v>666.59</v>
      </c>
      <c r="M63" s="168">
        <f t="shared" si="123"/>
        <v>423.11999999999995</v>
      </c>
      <c r="N63" s="168">
        <f t="shared" si="123"/>
        <v>618.80999999999983</v>
      </c>
      <c r="O63" s="169">
        <f t="shared" si="123"/>
        <v>890.84999999999991</v>
      </c>
      <c r="P63" s="61">
        <f t="shared" si="113"/>
        <v>0.43961797643864864</v>
      </c>
      <c r="R63" s="109"/>
      <c r="S63" s="167">
        <f>SUM(S51:S53)</f>
        <v>176.74100000000001</v>
      </c>
      <c r="T63" s="168">
        <f t="shared" ref="T63:AF63" si="124">SUM(T51:T53)</f>
        <v>391.447</v>
      </c>
      <c r="U63" s="168">
        <f t="shared" si="124"/>
        <v>211.98399999999998</v>
      </c>
      <c r="V63" s="168">
        <f t="shared" si="124"/>
        <v>232.916</v>
      </c>
      <c r="W63" s="168">
        <f t="shared" si="124"/>
        <v>266.57599999999996</v>
      </c>
      <c r="X63" s="168">
        <f t="shared" si="124"/>
        <v>129.57999999999998</v>
      </c>
      <c r="Y63" s="168">
        <f t="shared" si="124"/>
        <v>229.95</v>
      </c>
      <c r="Z63" s="168">
        <f t="shared" si="124"/>
        <v>393.07100000000003</v>
      </c>
      <c r="AA63" s="168">
        <f t="shared" si="124"/>
        <v>307.45100000000002</v>
      </c>
      <c r="AB63" s="168">
        <f t="shared" si="124"/>
        <v>425.43199999999996</v>
      </c>
      <c r="AC63" s="168">
        <f t="shared" si="124"/>
        <v>1032.018</v>
      </c>
      <c r="AD63" s="168">
        <f t="shared" si="124"/>
        <v>380.52600000000007</v>
      </c>
      <c r="AE63" s="168">
        <f t="shared" si="124"/>
        <v>632.375</v>
      </c>
      <c r="AF63" s="169">
        <f t="shared" si="124"/>
        <v>896.37099999999975</v>
      </c>
      <c r="AG63" s="61">
        <f t="shared" si="114"/>
        <v>0.41746748369242892</v>
      </c>
      <c r="AI63" s="172">
        <f t="shared" si="117"/>
        <v>3.4598790204177519</v>
      </c>
      <c r="AJ63" s="173">
        <f t="shared" si="117"/>
        <v>3.819777710555333</v>
      </c>
      <c r="AK63" s="173">
        <f t="shared" si="118"/>
        <v>4.7040653293094268</v>
      </c>
      <c r="AL63" s="173">
        <f t="shared" si="118"/>
        <v>1.4754218821263874</v>
      </c>
      <c r="AM63" s="173">
        <f t="shared" si="118"/>
        <v>4.2776039410131732</v>
      </c>
      <c r="AN63" s="173">
        <f t="shared" si="118"/>
        <v>5.0494895175746235</v>
      </c>
      <c r="AO63" s="173">
        <f t="shared" si="118"/>
        <v>8.2683110999244906</v>
      </c>
      <c r="AP63" s="173">
        <f t="shared" si="118"/>
        <v>5.7630818854922659</v>
      </c>
      <c r="AQ63" s="173">
        <f t="shared" si="118"/>
        <v>8.4604017611447464</v>
      </c>
      <c r="AR63" s="173">
        <f t="shared" si="118"/>
        <v>13.096662972540326</v>
      </c>
      <c r="AS63" s="173">
        <f t="shared" si="118"/>
        <v>15.482050435800117</v>
      </c>
      <c r="AT63" s="173">
        <f t="shared" si="119"/>
        <v>8.9933352240499183</v>
      </c>
      <c r="AU63" s="173">
        <f t="shared" si="120"/>
        <v>10.219211066401645</v>
      </c>
      <c r="AV63" s="173">
        <f t="shared" si="121"/>
        <v>10.061974518718078</v>
      </c>
      <c r="AW63" s="61">
        <f t="shared" ref="AW63:AW67" si="125">IF(AV63="","",(AV63-AU63)/AU63)</f>
        <v>-1.5386368542726726E-2</v>
      </c>
      <c r="AY63" s="105"/>
      <c r="AZ63" s="105"/>
    </row>
    <row r="64" spans="1:52" ht="20.100000000000001" customHeight="1" x14ac:dyDescent="0.25">
      <c r="A64" s="121" t="s">
        <v>85</v>
      </c>
      <c r="B64" s="19">
        <f>SUM(B51:B53)</f>
        <v>510.83</v>
      </c>
      <c r="C64" s="154">
        <f>SUM(C51:C53)</f>
        <v>1024.79</v>
      </c>
      <c r="D64" s="154">
        <f>SUM(D51:D53)</f>
        <v>450.64</v>
      </c>
      <c r="E64" s="154">
        <f t="shared" ref="E64:O64" si="126">SUM(E51:E53)</f>
        <v>1578.6399999999999</v>
      </c>
      <c r="F64" s="154">
        <f t="shared" si="126"/>
        <v>623.19000000000005</v>
      </c>
      <c r="G64" s="154">
        <f t="shared" si="126"/>
        <v>256.62</v>
      </c>
      <c r="H64" s="154">
        <f t="shared" si="126"/>
        <v>278.10999999999996</v>
      </c>
      <c r="I64" s="154">
        <f t="shared" si="126"/>
        <v>682.05000000000007</v>
      </c>
      <c r="J64" s="154">
        <f t="shared" si="126"/>
        <v>363.4</v>
      </c>
      <c r="K64" s="154">
        <f t="shared" si="126"/>
        <v>324.84000000000003</v>
      </c>
      <c r="L64" s="154">
        <f t="shared" si="126"/>
        <v>666.59</v>
      </c>
      <c r="M64" s="154">
        <f t="shared" ref="M64" si="127">SUM(M51:M53)</f>
        <v>423.11999999999995</v>
      </c>
      <c r="N64" s="154">
        <f t="shared" si="126"/>
        <v>618.80999999999983</v>
      </c>
      <c r="O64" s="154">
        <f t="shared" si="126"/>
        <v>890.84999999999991</v>
      </c>
      <c r="P64" s="61">
        <f t="shared" si="113"/>
        <v>0.43961797643864864</v>
      </c>
      <c r="R64" s="108" t="s">
        <v>85</v>
      </c>
      <c r="S64" s="19">
        <f>SUM(S51:S53)</f>
        <v>176.74100000000001</v>
      </c>
      <c r="T64" s="154">
        <f t="shared" ref="T64:AF64" si="128">SUM(T51:T53)</f>
        <v>391.447</v>
      </c>
      <c r="U64" s="154">
        <f t="shared" si="128"/>
        <v>211.98399999999998</v>
      </c>
      <c r="V64" s="154">
        <f t="shared" si="128"/>
        <v>232.916</v>
      </c>
      <c r="W64" s="154">
        <f t="shared" si="128"/>
        <v>266.57599999999996</v>
      </c>
      <c r="X64" s="154">
        <f t="shared" si="128"/>
        <v>129.57999999999998</v>
      </c>
      <c r="Y64" s="154">
        <f t="shared" si="128"/>
        <v>229.95</v>
      </c>
      <c r="Z64" s="154">
        <f t="shared" si="128"/>
        <v>393.07100000000003</v>
      </c>
      <c r="AA64" s="154">
        <f t="shared" si="128"/>
        <v>307.45100000000002</v>
      </c>
      <c r="AB64" s="154">
        <f t="shared" si="128"/>
        <v>425.43199999999996</v>
      </c>
      <c r="AC64" s="154">
        <f t="shared" si="128"/>
        <v>1032.018</v>
      </c>
      <c r="AD64" s="154">
        <f t="shared" ref="AD64" si="129">SUM(AD51:AD53)</f>
        <v>380.52600000000007</v>
      </c>
      <c r="AE64" s="154">
        <f t="shared" si="128"/>
        <v>632.375</v>
      </c>
      <c r="AF64" s="154">
        <f t="shared" si="128"/>
        <v>896.37099999999975</v>
      </c>
      <c r="AG64" s="61">
        <f t="shared" si="114"/>
        <v>0.41746748369242892</v>
      </c>
      <c r="AI64" s="124">
        <f t="shared" si="117"/>
        <v>3.4598790204177519</v>
      </c>
      <c r="AJ64" s="156">
        <f t="shared" si="117"/>
        <v>3.819777710555333</v>
      </c>
      <c r="AK64" s="156">
        <f t="shared" ref="AK64:AS66" si="130">(U64/D64)*10</f>
        <v>4.7040653293094268</v>
      </c>
      <c r="AL64" s="156">
        <f t="shared" si="130"/>
        <v>1.4754218821263874</v>
      </c>
      <c r="AM64" s="156">
        <f t="shared" si="130"/>
        <v>4.2776039410131732</v>
      </c>
      <c r="AN64" s="156">
        <f t="shared" si="130"/>
        <v>5.0494895175746235</v>
      </c>
      <c r="AO64" s="156">
        <f t="shared" si="130"/>
        <v>8.2683110999244906</v>
      </c>
      <c r="AP64" s="156">
        <f t="shared" si="130"/>
        <v>5.7630818854922659</v>
      </c>
      <c r="AQ64" s="156">
        <f t="shared" si="130"/>
        <v>8.4604017611447464</v>
      </c>
      <c r="AR64" s="156">
        <f t="shared" si="130"/>
        <v>13.096662972540326</v>
      </c>
      <c r="AS64" s="156">
        <f t="shared" si="130"/>
        <v>15.482050435800117</v>
      </c>
      <c r="AT64" s="156">
        <f t="shared" ref="AT64:AT66" si="131">(AD64/M64)*10</f>
        <v>8.9933352240499183</v>
      </c>
      <c r="AU64" s="156">
        <f t="shared" ref="AU64:AV66" si="132">(AE64/N64)*10</f>
        <v>10.219211066401645</v>
      </c>
      <c r="AV64" s="156">
        <f t="shared" si="132"/>
        <v>10.061974518718078</v>
      </c>
      <c r="AW64" s="61">
        <f t="shared" si="125"/>
        <v>-1.5386368542726726E-2</v>
      </c>
    </row>
    <row r="65" spans="1:49" ht="20.100000000000001" customHeight="1" x14ac:dyDescent="0.25">
      <c r="A65" s="121" t="s">
        <v>86</v>
      </c>
      <c r="B65" s="19">
        <f>SUM(B54:B56)</f>
        <v>652.52</v>
      </c>
      <c r="C65" s="154">
        <f>SUM(C54:C56)</f>
        <v>482.78000000000003</v>
      </c>
      <c r="D65" s="154">
        <f>SUM(D54:D56)</f>
        <v>1177.5499999999997</v>
      </c>
      <c r="E65" s="154">
        <f t="shared" ref="E65:N65" si="133">SUM(E54:E56)</f>
        <v>639.50999999999988</v>
      </c>
      <c r="F65" s="154">
        <f t="shared" si="133"/>
        <v>1211.1999999999998</v>
      </c>
      <c r="G65" s="154">
        <f t="shared" si="133"/>
        <v>771.18000000000006</v>
      </c>
      <c r="H65" s="154">
        <f t="shared" si="133"/>
        <v>1169.0899999999999</v>
      </c>
      <c r="I65" s="154">
        <f t="shared" si="133"/>
        <v>131.77999999999997</v>
      </c>
      <c r="J65" s="154">
        <f t="shared" si="133"/>
        <v>690.83</v>
      </c>
      <c r="K65" s="154">
        <f t="shared" si="133"/>
        <v>894.35999999999967</v>
      </c>
      <c r="L65" s="154">
        <f t="shared" si="133"/>
        <v>193.45999999999995</v>
      </c>
      <c r="M65" s="154">
        <f t="shared" ref="M65" si="134">SUM(M54:M56)</f>
        <v>586.74</v>
      </c>
      <c r="N65" s="154">
        <f t="shared" si="133"/>
        <v>722.75999999999988</v>
      </c>
      <c r="O65" s="154" t="str">
        <f>IF(O56="","",SUM(O54:O56))</f>
        <v/>
      </c>
      <c r="P65" s="52" t="str">
        <f t="shared" si="113"/>
        <v/>
      </c>
      <c r="R65" s="109" t="s">
        <v>86</v>
      </c>
      <c r="S65" s="19">
        <f>SUM(S54:S56)</f>
        <v>172.44200000000001</v>
      </c>
      <c r="T65" s="154">
        <f t="shared" ref="T65:AE65" si="135">SUM(T54:T56)</f>
        <v>186.90999999999997</v>
      </c>
      <c r="U65" s="154">
        <f t="shared" si="135"/>
        <v>317.54300000000001</v>
      </c>
      <c r="V65" s="154">
        <f t="shared" si="135"/>
        <v>273.15200000000004</v>
      </c>
      <c r="W65" s="154">
        <f t="shared" si="135"/>
        <v>274.7589999999999</v>
      </c>
      <c r="X65" s="154">
        <f t="shared" si="135"/>
        <v>324.92199999999997</v>
      </c>
      <c r="Y65" s="154">
        <f t="shared" si="135"/>
        <v>316.45400000000001</v>
      </c>
      <c r="Z65" s="154">
        <f t="shared" si="135"/>
        <v>218.61900000000003</v>
      </c>
      <c r="AA65" s="154">
        <f t="shared" si="135"/>
        <v>473.084</v>
      </c>
      <c r="AB65" s="154">
        <f t="shared" si="135"/>
        <v>407.07599999999996</v>
      </c>
      <c r="AC65" s="154">
        <f t="shared" si="135"/>
        <v>151.21100000000001</v>
      </c>
      <c r="AD65" s="154">
        <f t="shared" ref="AD65" si="136">SUM(AD54:AD56)</f>
        <v>1125.3350000000005</v>
      </c>
      <c r="AE65" s="154">
        <f t="shared" si="135"/>
        <v>766.17500000000018</v>
      </c>
      <c r="AF65" s="154"/>
      <c r="AG65" s="52"/>
      <c r="AI65" s="125">
        <f t="shared" si="117"/>
        <v>2.6427082694783306</v>
      </c>
      <c r="AJ65" s="157">
        <f t="shared" si="117"/>
        <v>3.8715356891337658</v>
      </c>
      <c r="AK65" s="157">
        <f t="shared" si="130"/>
        <v>2.6966413315782778</v>
      </c>
      <c r="AL65" s="157">
        <f t="shared" si="130"/>
        <v>4.2712701912401698</v>
      </c>
      <c r="AM65" s="157">
        <f t="shared" si="130"/>
        <v>2.2684857992073972</v>
      </c>
      <c r="AN65" s="157">
        <f t="shared" si="130"/>
        <v>4.2133094737934069</v>
      </c>
      <c r="AO65" s="157">
        <f t="shared" si="130"/>
        <v>2.7068403630173901</v>
      </c>
      <c r="AP65" s="157">
        <f t="shared" si="130"/>
        <v>16.589694946122332</v>
      </c>
      <c r="AQ65" s="157">
        <f t="shared" si="130"/>
        <v>6.8480523428339826</v>
      </c>
      <c r="AR65" s="157">
        <f t="shared" si="130"/>
        <v>4.5515899637729786</v>
      </c>
      <c r="AS65" s="157">
        <f t="shared" si="130"/>
        <v>7.8161377028843191</v>
      </c>
      <c r="AT65" s="157">
        <f t="shared" si="131"/>
        <v>19.179449159764129</v>
      </c>
      <c r="AU65" s="157">
        <f t="shared" si="132"/>
        <v>10.600683491062044</v>
      </c>
      <c r="AV65" s="157"/>
      <c r="AW65" s="52"/>
    </row>
    <row r="66" spans="1:49" ht="20.100000000000001" customHeight="1" x14ac:dyDescent="0.25">
      <c r="A66" s="121" t="s">
        <v>87</v>
      </c>
      <c r="B66" s="19">
        <f>SUM(B57:B59)</f>
        <v>1111.72</v>
      </c>
      <c r="C66" s="154">
        <f>SUM(C57:C59)</f>
        <v>461.55</v>
      </c>
      <c r="D66" s="154">
        <f>SUM(D57:D59)</f>
        <v>1146.69</v>
      </c>
      <c r="E66" s="154">
        <f t="shared" ref="E66:N66" si="137">SUM(E57:E59)</f>
        <v>632.67000000000007</v>
      </c>
      <c r="F66" s="154">
        <f t="shared" si="137"/>
        <v>431.12000000000012</v>
      </c>
      <c r="G66" s="154">
        <f t="shared" si="137"/>
        <v>1179.42</v>
      </c>
      <c r="H66" s="154">
        <f t="shared" si="137"/>
        <v>572.79999999999995</v>
      </c>
      <c r="I66" s="154">
        <f t="shared" si="137"/>
        <v>330.81000000000006</v>
      </c>
      <c r="J66" s="154">
        <f t="shared" si="137"/>
        <v>431.05</v>
      </c>
      <c r="K66" s="154">
        <f t="shared" si="137"/>
        <v>211.81999999999996</v>
      </c>
      <c r="L66" s="154">
        <f t="shared" si="137"/>
        <v>449.86999999999995</v>
      </c>
      <c r="M66" s="154">
        <f t="shared" ref="M66" si="138">SUM(M57:M59)</f>
        <v>497.9500000000001</v>
      </c>
      <c r="N66" s="154">
        <f t="shared" si="137"/>
        <v>946.63000000000011</v>
      </c>
      <c r="O66" s="154" t="str">
        <f>IF(O59="","",SUM(O57:O59))</f>
        <v/>
      </c>
      <c r="P66" s="52" t="str">
        <f t="shared" si="113"/>
        <v/>
      </c>
      <c r="R66" s="109" t="s">
        <v>87</v>
      </c>
      <c r="S66" s="19">
        <f>SUM(S57:S59)</f>
        <v>376.84800000000001</v>
      </c>
      <c r="T66" s="154">
        <f t="shared" ref="T66:AE66" si="139">SUM(T57:T59)</f>
        <v>361.52099999999996</v>
      </c>
      <c r="U66" s="154">
        <f t="shared" si="139"/>
        <v>353.411</v>
      </c>
      <c r="V66" s="154">
        <f t="shared" si="139"/>
        <v>296.82099999999997</v>
      </c>
      <c r="W66" s="154">
        <f t="shared" si="139"/>
        <v>289.45600000000002</v>
      </c>
      <c r="X66" s="154">
        <f t="shared" si="139"/>
        <v>340.12899999999996</v>
      </c>
      <c r="Y66" s="154">
        <f t="shared" si="139"/>
        <v>363.57</v>
      </c>
      <c r="Z66" s="154">
        <f t="shared" si="139"/>
        <v>267.97200000000004</v>
      </c>
      <c r="AA66" s="154">
        <f t="shared" si="139"/>
        <v>304.03699999999998</v>
      </c>
      <c r="AB66" s="154">
        <f t="shared" si="139"/>
        <v>218.93900000000002</v>
      </c>
      <c r="AC66" s="154">
        <f t="shared" si="139"/>
        <v>237.03700000000001</v>
      </c>
      <c r="AD66" s="154">
        <f t="shared" ref="AD66" si="140">SUM(AD57:AD59)</f>
        <v>470.44100000000003</v>
      </c>
      <c r="AE66" s="154">
        <f t="shared" si="139"/>
        <v>648.04100000000017</v>
      </c>
      <c r="AF66" s="154" t="str">
        <f>IF(AF59="","",SUM(AF57:AF59))</f>
        <v/>
      </c>
      <c r="AG66" s="52" t="str">
        <f t="shared" ref="AG66" si="141">IF(AF66="","",(AF66-AE66)/AE66)</f>
        <v/>
      </c>
      <c r="AI66" s="125">
        <f t="shared" si="117"/>
        <v>3.3897744036268125</v>
      </c>
      <c r="AJ66" s="157">
        <f t="shared" si="117"/>
        <v>7.8327591810204735</v>
      </c>
      <c r="AK66" s="157">
        <f t="shared" si="130"/>
        <v>3.0820099590996692</v>
      </c>
      <c r="AL66" s="157">
        <f t="shared" si="130"/>
        <v>4.691561161426967</v>
      </c>
      <c r="AM66" s="157">
        <f t="shared" si="130"/>
        <v>6.7140471330488012</v>
      </c>
      <c r="AN66" s="157">
        <f t="shared" si="130"/>
        <v>2.883866646317681</v>
      </c>
      <c r="AO66" s="157">
        <f t="shared" si="130"/>
        <v>6.3472416201117321</v>
      </c>
      <c r="AP66" s="157">
        <f t="shared" si="130"/>
        <v>8.1004806384329378</v>
      </c>
      <c r="AQ66" s="157">
        <f t="shared" si="130"/>
        <v>7.0534044774388116</v>
      </c>
      <c r="AR66" s="157">
        <f t="shared" si="130"/>
        <v>10.33608724388632</v>
      </c>
      <c r="AS66" s="157">
        <f t="shared" si="130"/>
        <v>5.2690110476359839</v>
      </c>
      <c r="AT66" s="157">
        <f t="shared" si="131"/>
        <v>9.4475549753991359</v>
      </c>
      <c r="AU66" s="157">
        <f t="shared" si="132"/>
        <v>6.845768674138788</v>
      </c>
      <c r="AV66" s="157"/>
      <c r="AW66" s="52"/>
    </row>
    <row r="67" spans="1:49" ht="20.100000000000001" customHeight="1" thickBot="1" x14ac:dyDescent="0.3">
      <c r="A67" s="122" t="s">
        <v>88</v>
      </c>
      <c r="B67" s="21">
        <f>SUM(B60:B62)</f>
        <v>468.49</v>
      </c>
      <c r="C67" s="155">
        <f>SUM(C60:C62)</f>
        <v>604.85</v>
      </c>
      <c r="D67" s="155">
        <f>IF(D62="","",SUM(D60:D62))</f>
        <v>318.30999999999995</v>
      </c>
      <c r="E67" s="155">
        <f t="shared" ref="E67:O67" si="142">IF(E62="","",SUM(E60:E62))</f>
        <v>385.83</v>
      </c>
      <c r="F67" s="155">
        <f t="shared" si="142"/>
        <v>322.33000000000004</v>
      </c>
      <c r="G67" s="155">
        <f t="shared" si="142"/>
        <v>812.32999999999993</v>
      </c>
      <c r="H67" s="155">
        <f t="shared" si="142"/>
        <v>269.86</v>
      </c>
      <c r="I67" s="155">
        <f t="shared" si="142"/>
        <v>299.23</v>
      </c>
      <c r="J67" s="155">
        <f t="shared" si="142"/>
        <v>522.41</v>
      </c>
      <c r="K67" s="155">
        <f t="shared" si="142"/>
        <v>441.44000000000005</v>
      </c>
      <c r="L67" s="155">
        <f t="shared" si="142"/>
        <v>589.30999999999995</v>
      </c>
      <c r="M67" s="155">
        <f t="shared" ref="M67" si="143">IF(M62="","",SUM(M60:M62))</f>
        <v>520.89999999999975</v>
      </c>
      <c r="N67" s="155">
        <f t="shared" si="142"/>
        <v>277.97000000000008</v>
      </c>
      <c r="O67" s="155" t="str">
        <f t="shared" si="142"/>
        <v/>
      </c>
      <c r="P67" s="55" t="str">
        <f t="shared" si="113"/>
        <v/>
      </c>
      <c r="R67" s="110" t="s">
        <v>88</v>
      </c>
      <c r="S67" s="21">
        <f>SUM(S60:S62)</f>
        <v>173.405</v>
      </c>
      <c r="T67" s="155">
        <f t="shared" ref="T67:AE67" si="144">SUM(T60:T62)</f>
        <v>230.471</v>
      </c>
      <c r="U67" s="155">
        <f t="shared" si="144"/>
        <v>139.79900000000001</v>
      </c>
      <c r="V67" s="155">
        <f t="shared" si="144"/>
        <v>227.17700000000002</v>
      </c>
      <c r="W67" s="155">
        <f t="shared" si="144"/>
        <v>179.22899999999998</v>
      </c>
      <c r="X67" s="155">
        <f t="shared" si="144"/>
        <v>388.57100000000008</v>
      </c>
      <c r="Y67" s="155">
        <f t="shared" si="144"/>
        <v>211.57600000000002</v>
      </c>
      <c r="Z67" s="155">
        <f t="shared" si="144"/>
        <v>147.53800000000001</v>
      </c>
      <c r="AA67" s="155">
        <f t="shared" si="144"/>
        <v>238.09199999999998</v>
      </c>
      <c r="AB67" s="155">
        <f t="shared" si="144"/>
        <v>412.428</v>
      </c>
      <c r="AC67" s="155">
        <f t="shared" si="144"/>
        <v>487.82399999999996</v>
      </c>
      <c r="AD67" s="155">
        <f t="shared" ref="AD67" si="145">SUM(AD60:AD62)</f>
        <v>426.8599999999999</v>
      </c>
      <c r="AE67" s="155">
        <f t="shared" si="144"/>
        <v>741.05799999999999</v>
      </c>
      <c r="AF67" s="155" t="str">
        <f>IF(AF60="","",SUM(AF58:AF60))</f>
        <v/>
      </c>
      <c r="AG67" s="55" t="str">
        <f t="shared" ref="AG67" si="146">IF(AF67="","",(AF67-AE67)/AE67)</f>
        <v/>
      </c>
      <c r="AI67" s="126">
        <f t="shared" si="117"/>
        <v>3.7013596875066703</v>
      </c>
      <c r="AJ67" s="158">
        <f t="shared" si="117"/>
        <v>3.8103827395221956</v>
      </c>
      <c r="AK67" s="158">
        <f t="shared" ref="AK67:AS67" si="147">IF(U62="","",(U67/D67)*10)</f>
        <v>4.3919135434010883</v>
      </c>
      <c r="AL67" s="158">
        <f t="shared" si="147"/>
        <v>5.8880076717725425</v>
      </c>
      <c r="AM67" s="158">
        <f t="shared" si="147"/>
        <v>5.5604194459094707</v>
      </c>
      <c r="AN67" s="158">
        <f t="shared" si="147"/>
        <v>4.7834131449041664</v>
      </c>
      <c r="AO67" s="158">
        <f t="shared" si="147"/>
        <v>7.840213444008004</v>
      </c>
      <c r="AP67" s="158">
        <f t="shared" si="147"/>
        <v>4.9305885105103098</v>
      </c>
      <c r="AQ67" s="158">
        <f t="shared" si="147"/>
        <v>4.5575697249286957</v>
      </c>
      <c r="AR67" s="158">
        <f t="shared" si="147"/>
        <v>9.3427872417542588</v>
      </c>
      <c r="AS67" s="158">
        <f t="shared" si="147"/>
        <v>8.2778843053740818</v>
      </c>
      <c r="AT67" s="158">
        <f t="shared" ref="AT67" si="148">IF(AD62="","",(AD67/M67)*10)</f>
        <v>8.1946630831253628</v>
      </c>
      <c r="AU67" s="158">
        <f t="shared" ref="AU67" si="149">IF(AE62="","",(AE67/N67)*10)</f>
        <v>26.659639529445617</v>
      </c>
      <c r="AV67" s="158" t="str">
        <f t="shared" ref="AV67" si="150">IF(AF62="","",(AF67/O67)*10)</f>
        <v/>
      </c>
      <c r="AW67" s="55" t="str">
        <f t="shared" si="125"/>
        <v/>
      </c>
    </row>
    <row r="69" spans="1:49" x14ac:dyDescent="0.25"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</row>
    <row r="70" spans="1:49" x14ac:dyDescent="0.25"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</row>
  </sheetData>
  <mergeCells count="24">
    <mergeCell ref="AI48:AV48"/>
    <mergeCell ref="AW48:AW49"/>
    <mergeCell ref="A48:A49"/>
    <mergeCell ref="B48:O48"/>
    <mergeCell ref="P48:P49"/>
    <mergeCell ref="R48:R49"/>
    <mergeCell ref="S48:AF48"/>
    <mergeCell ref="AG48:AG49"/>
    <mergeCell ref="AI4:AV4"/>
    <mergeCell ref="AW4:AW5"/>
    <mergeCell ref="A26:A27"/>
    <mergeCell ref="B26:O26"/>
    <mergeCell ref="P26:P27"/>
    <mergeCell ref="R26:R27"/>
    <mergeCell ref="S26:AF26"/>
    <mergeCell ref="AG26:AG27"/>
    <mergeCell ref="AI26:AV26"/>
    <mergeCell ref="AW26:AW27"/>
    <mergeCell ref="A4:A5"/>
    <mergeCell ref="B4:O4"/>
    <mergeCell ref="P4:P5"/>
    <mergeCell ref="R4:R5"/>
    <mergeCell ref="S4:AF4"/>
    <mergeCell ref="AG4:AG5"/>
  </mergeCells>
  <pageMargins left="0.70866141732283472" right="0.70866141732283472" top="0.74803149606299213" bottom="0.74803149606299213" header="0.31496062992125984" footer="0.31496062992125984"/>
  <pageSetup paperSize="9" scale="40" fitToHeight="2" orientation="landscape" horizontalDpi="4294967292" r:id="rId1"/>
  <ignoredErrors>
    <ignoredError sqref="B42:L45 N64:N67 AE64:AE67 AE20:AE23 N42:N45 N20:N23 B20:L23 B64:L67 S20:AC23 S64:AC67 S42:AC45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F97BADF9-E73C-4CBE-9EA6-0DCAB1E3895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P7:P23</xm:sqref>
        </x14:conditionalFormatting>
        <x14:conditionalFormatting xmlns:xm="http://schemas.microsoft.com/office/excel/2006/main">
          <x14:cfRule type="iconSet" priority="6" id="{DF7F9376-1712-412E-A17F-1F42DD0D83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P29:P45</xm:sqref>
        </x14:conditionalFormatting>
        <x14:conditionalFormatting xmlns:xm="http://schemas.microsoft.com/office/excel/2006/main">
          <x14:cfRule type="iconSet" priority="3" id="{DFB646B7-F349-4B2D-B8D4-1266740896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P51:P67</xm:sqref>
        </x14:conditionalFormatting>
        <x14:conditionalFormatting xmlns:xm="http://schemas.microsoft.com/office/excel/2006/main">
          <x14:cfRule type="iconSet" priority="7" id="{34372654-609B-41E8-9BCB-11F5C521B6A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AG7:AG23</xm:sqref>
        </x14:conditionalFormatting>
        <x14:conditionalFormatting xmlns:xm="http://schemas.microsoft.com/office/excel/2006/main">
          <x14:cfRule type="iconSet" priority="4" id="{A8BC959F-865D-438E-B552-296C510297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AG29:AG45</xm:sqref>
        </x14:conditionalFormatting>
        <x14:conditionalFormatting xmlns:xm="http://schemas.microsoft.com/office/excel/2006/main">
          <x14:cfRule type="iconSet" priority="1" id="{0CDCEF7F-BAC5-4375-B39C-2D1D538ACA1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AG51:AG67</xm:sqref>
        </x14:conditionalFormatting>
        <x14:conditionalFormatting xmlns:xm="http://schemas.microsoft.com/office/excel/2006/main">
          <x14:cfRule type="iconSet" priority="8" id="{2A66CD7A-28DD-49A2-BDA3-78C9C6EEECB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AW7:AW23</xm:sqref>
        </x14:conditionalFormatting>
        <x14:conditionalFormatting xmlns:xm="http://schemas.microsoft.com/office/excel/2006/main">
          <x14:cfRule type="iconSet" priority="5" id="{EF5D6AF8-0D0C-4D3F-9A6D-5F98D201C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AW29:AW45</xm:sqref>
        </x14:conditionalFormatting>
        <x14:conditionalFormatting xmlns:xm="http://schemas.microsoft.com/office/excel/2006/main">
          <x14:cfRule type="iconSet" priority="2" id="{25D06D3F-C46F-47E7-991C-8DBEAD2E0E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AW51:AW67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5">
    <pageSetUpPr fitToPage="1"/>
  </sheetPr>
  <dimension ref="A1:T69"/>
  <sheetViews>
    <sheetView showGridLines="0" topLeftCell="A42" workbookViewId="0">
      <selection activeCell="F10" sqref="F10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24</v>
      </c>
    </row>
    <row r="3" spans="1:20" ht="8.25" customHeight="1" thickBot="1" x14ac:dyDescent="0.3">
      <c r="Q3" s="10"/>
    </row>
    <row r="4" spans="1:20" x14ac:dyDescent="0.25">
      <c r="A4" s="329" t="s">
        <v>3</v>
      </c>
      <c r="B4" s="312"/>
      <c r="C4" s="348" t="s">
        <v>1</v>
      </c>
      <c r="D4" s="346"/>
      <c r="E4" s="341" t="s">
        <v>104</v>
      </c>
      <c r="F4" s="341"/>
      <c r="G4" s="130" t="s">
        <v>0</v>
      </c>
      <c r="I4" s="342">
        <v>1000</v>
      </c>
      <c r="J4" s="341"/>
      <c r="K4" s="351" t="s">
        <v>104</v>
      </c>
      <c r="L4" s="352"/>
      <c r="M4" s="130" t="s">
        <v>0</v>
      </c>
      <c r="O4" s="340" t="s">
        <v>22</v>
      </c>
      <c r="P4" s="341"/>
      <c r="Q4" s="130" t="s">
        <v>0</v>
      </c>
    </row>
    <row r="5" spans="1:20" x14ac:dyDescent="0.25">
      <c r="A5" s="347"/>
      <c r="B5" s="313"/>
      <c r="C5" s="349" t="s">
        <v>152</v>
      </c>
      <c r="D5" s="339"/>
      <c r="E5" s="343" t="str">
        <f>C5</f>
        <v>jan-mar</v>
      </c>
      <c r="F5" s="343"/>
      <c r="G5" s="131" t="s">
        <v>149</v>
      </c>
      <c r="I5" s="338" t="str">
        <f>C5</f>
        <v>jan-mar</v>
      </c>
      <c r="J5" s="343"/>
      <c r="K5" s="344" t="str">
        <f>C5</f>
        <v>jan-mar</v>
      </c>
      <c r="L5" s="345"/>
      <c r="M5" s="131" t="str">
        <f>G5</f>
        <v>2023 /2022</v>
      </c>
      <c r="O5" s="338" t="str">
        <f>C5</f>
        <v>jan-mar</v>
      </c>
      <c r="P5" s="339"/>
      <c r="Q5" s="131" t="str">
        <f>G5</f>
        <v>2023 /2022</v>
      </c>
    </row>
    <row r="6" spans="1:20" ht="19.5" customHeight="1" x14ac:dyDescent="0.25">
      <c r="A6" s="347"/>
      <c r="B6" s="313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342471.0199999999</v>
      </c>
      <c r="D7" s="210">
        <f>D8+D9</f>
        <v>341513.79</v>
      </c>
      <c r="E7" s="216">
        <f t="shared" ref="E7" si="0">C7/$C$20</f>
        <v>0.44986638494547443</v>
      </c>
      <c r="F7" s="217">
        <f t="shared" ref="F7" si="1">D7/$D$20</f>
        <v>0.46383684826203148</v>
      </c>
      <c r="G7" s="53">
        <f>(D7-C7)/C7</f>
        <v>-2.7950686163165672E-3</v>
      </c>
      <c r="I7" s="224">
        <f>I8+I9</f>
        <v>100133.807</v>
      </c>
      <c r="J7" s="225">
        <f>J8+J9</f>
        <v>103926.26399999997</v>
      </c>
      <c r="K7" s="229">
        <f t="shared" ref="K7" si="2">I7/$I$20</f>
        <v>0.47198713438290174</v>
      </c>
      <c r="L7" s="230">
        <f t="shared" ref="L7" si="3">J7/$J$20</f>
        <v>0.49458041635564498</v>
      </c>
      <c r="M7" s="53">
        <f>(J7-I7)/I7</f>
        <v>3.7873892081222535E-2</v>
      </c>
      <c r="O7" s="63">
        <f t="shared" ref="O7" si="4">(I7/C7)*10</f>
        <v>2.9238622000775432</v>
      </c>
      <c r="P7" s="237">
        <f t="shared" ref="P7" si="5">(J7/D7)*10</f>
        <v>3.0431059313885971</v>
      </c>
      <c r="Q7" s="53">
        <f>(P7-O7)/O7</f>
        <v>4.0782951846325549E-2</v>
      </c>
    </row>
    <row r="8" spans="1:20" ht="20.100000000000001" customHeight="1" x14ac:dyDescent="0.25">
      <c r="A8" s="8" t="s">
        <v>4</v>
      </c>
      <c r="C8" s="19">
        <v>170134.38999999987</v>
      </c>
      <c r="D8" s="140">
        <v>161624.93999999989</v>
      </c>
      <c r="E8" s="214">
        <f t="shared" ref="E8:E19" si="6">C8/$C$20</f>
        <v>0.22348677264488959</v>
      </c>
      <c r="F8" s="215">
        <f t="shared" ref="F8:F19" si="7">D8/$D$20</f>
        <v>0.21951559487580249</v>
      </c>
      <c r="G8" s="52">
        <f>(D8-C8)/C8</f>
        <v>-5.001604907743807E-2</v>
      </c>
      <c r="I8" s="19">
        <v>57360.541000000012</v>
      </c>
      <c r="J8" s="140">
        <v>57007.213999999993</v>
      </c>
      <c r="K8" s="227">
        <f t="shared" ref="K8:K19" si="8">I8/$I$20</f>
        <v>0.27037259627253513</v>
      </c>
      <c r="L8" s="228">
        <f t="shared" ref="L8:L19" si="9">J8/$J$20</f>
        <v>0.27129476756131016</v>
      </c>
      <c r="M8" s="52">
        <f>(J8-I8)/I8</f>
        <v>-6.1597571054990445E-3</v>
      </c>
      <c r="O8" s="27">
        <f t="shared" ref="O8:O20" si="10">(I8/C8)*10</f>
        <v>3.371484213156438</v>
      </c>
      <c r="P8" s="143">
        <f t="shared" ref="P8:P20" si="11">(J8/D8)*10</f>
        <v>3.5271297857867752</v>
      </c>
      <c r="Q8" s="52">
        <f>(P8-O8)/O8</f>
        <v>4.6165297770924242E-2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172336.63000000003</v>
      </c>
      <c r="D9" s="140">
        <v>179888.85000000009</v>
      </c>
      <c r="E9" s="214">
        <f t="shared" si="6"/>
        <v>0.22637961230058481</v>
      </c>
      <c r="F9" s="215">
        <f t="shared" si="7"/>
        <v>0.24432125338622895</v>
      </c>
      <c r="G9" s="52">
        <f>(D9-C9)/C9</f>
        <v>4.3822488579474128E-2</v>
      </c>
      <c r="I9" s="19">
        <v>42773.265999999981</v>
      </c>
      <c r="J9" s="140">
        <v>46919.049999999974</v>
      </c>
      <c r="K9" s="227">
        <f t="shared" si="8"/>
        <v>0.20161453811036659</v>
      </c>
      <c r="L9" s="228">
        <f t="shared" si="9"/>
        <v>0.22328564879433477</v>
      </c>
      <c r="M9" s="52">
        <f>(J9-I9)/I9</f>
        <v>9.6924653824657536E-2</v>
      </c>
      <c r="O9" s="27">
        <f t="shared" si="10"/>
        <v>2.4819602193683359</v>
      </c>
      <c r="P9" s="143">
        <f t="shared" si="11"/>
        <v>2.6082244674975659</v>
      </c>
      <c r="Q9" s="52">
        <f t="shared" ref="Q9:Q20" si="12">(P9-O9)/O9</f>
        <v>5.0872792861025189E-2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264837.75000000006</v>
      </c>
      <c r="D10" s="210">
        <f>D11+D12</f>
        <v>255792.48000000004</v>
      </c>
      <c r="E10" s="216">
        <f t="shared" si="6"/>
        <v>0.34788812551086329</v>
      </c>
      <c r="F10" s="217">
        <f t="shared" si="7"/>
        <v>0.34741196755870019</v>
      </c>
      <c r="G10" s="53">
        <f>(D10-C10)/C10</f>
        <v>-3.4154005612870582E-2</v>
      </c>
      <c r="I10" s="224">
        <f>I11+I12</f>
        <v>34721.318000000021</v>
      </c>
      <c r="J10" s="225">
        <f>J11+J12</f>
        <v>34924.782000000014</v>
      </c>
      <c r="K10" s="229">
        <f t="shared" si="8"/>
        <v>0.16366116375478937</v>
      </c>
      <c r="L10" s="230">
        <f t="shared" si="9"/>
        <v>0.16620546681722484</v>
      </c>
      <c r="M10" s="53">
        <f>(J10-I10)/I10</f>
        <v>5.8599158015831239E-3</v>
      </c>
      <c r="O10" s="63">
        <f t="shared" si="10"/>
        <v>1.3110411185716542</v>
      </c>
      <c r="P10" s="237">
        <f t="shared" si="11"/>
        <v>1.3653560886543659</v>
      </c>
      <c r="Q10" s="53">
        <f t="shared" si="12"/>
        <v>4.142888374232416E-2</v>
      </c>
      <c r="T10" s="2"/>
    </row>
    <row r="11" spans="1:20" ht="20.100000000000001" customHeight="1" x14ac:dyDescent="0.25">
      <c r="A11" s="8"/>
      <c r="B11" t="s">
        <v>6</v>
      </c>
      <c r="C11" s="19">
        <v>252184.19000000003</v>
      </c>
      <c r="D11" s="140">
        <v>246110.10000000003</v>
      </c>
      <c r="E11" s="214">
        <f t="shared" si="6"/>
        <v>0.33126654014609092</v>
      </c>
      <c r="F11" s="215">
        <f t="shared" si="7"/>
        <v>0.33426156264276596</v>
      </c>
      <c r="G11" s="52">
        <f t="shared" ref="G11:G19" si="13">(D11-C11)/C11</f>
        <v>-2.4085927036107995E-2</v>
      </c>
      <c r="I11" s="19">
        <v>32344.697000000018</v>
      </c>
      <c r="J11" s="140">
        <v>32831.274000000012</v>
      </c>
      <c r="K11" s="227">
        <f t="shared" si="8"/>
        <v>0.15245880793799488</v>
      </c>
      <c r="L11" s="228">
        <f t="shared" si="9"/>
        <v>0.1562425563994706</v>
      </c>
      <c r="M11" s="52">
        <f t="shared" ref="M11:M19" si="14">(J11-I11)/I11</f>
        <v>1.5043486108402672E-2</v>
      </c>
      <c r="O11" s="27">
        <f t="shared" si="10"/>
        <v>1.2825822665568374</v>
      </c>
      <c r="P11" s="143">
        <f t="shared" si="11"/>
        <v>1.3340075844103922</v>
      </c>
      <c r="Q11" s="52">
        <f t="shared" si="12"/>
        <v>4.0095141804516725E-2</v>
      </c>
    </row>
    <row r="12" spans="1:20" ht="20.100000000000001" customHeight="1" x14ac:dyDescent="0.25">
      <c r="A12" s="8"/>
      <c r="B12" t="s">
        <v>39</v>
      </c>
      <c r="C12" s="19">
        <v>12653.56</v>
      </c>
      <c r="D12" s="140">
        <v>9682.3799999999956</v>
      </c>
      <c r="E12" s="218">
        <f t="shared" si="6"/>
        <v>1.6621585364772349E-2</v>
      </c>
      <c r="F12" s="219">
        <f t="shared" si="7"/>
        <v>1.3150404915934218E-2</v>
      </c>
      <c r="G12" s="52">
        <f t="shared" si="13"/>
        <v>-0.23480980846496985</v>
      </c>
      <c r="I12" s="19">
        <v>2376.621000000001</v>
      </c>
      <c r="J12" s="140">
        <v>2093.5080000000012</v>
      </c>
      <c r="K12" s="231">
        <f t="shared" si="8"/>
        <v>1.120235581679449E-2</v>
      </c>
      <c r="L12" s="232">
        <f t="shared" si="9"/>
        <v>9.9629104177542116E-3</v>
      </c>
      <c r="M12" s="52">
        <f t="shared" si="14"/>
        <v>-0.11912416830449606</v>
      </c>
      <c r="O12" s="27">
        <f t="shared" si="10"/>
        <v>1.8782232035885562</v>
      </c>
      <c r="P12" s="143">
        <f t="shared" si="11"/>
        <v>2.1621832648584358</v>
      </c>
      <c r="Q12" s="52">
        <f t="shared" si="12"/>
        <v>0.15118547184772399</v>
      </c>
    </row>
    <row r="13" spans="1:20" ht="20.100000000000001" customHeight="1" x14ac:dyDescent="0.25">
      <c r="A13" s="23" t="s">
        <v>130</v>
      </c>
      <c r="B13" s="15"/>
      <c r="C13" s="78">
        <f>SUM(C14:C16)</f>
        <v>141262.40999999997</v>
      </c>
      <c r="D13" s="210">
        <f>SUM(D14:D16)</f>
        <v>127770.55999999981</v>
      </c>
      <c r="E13" s="216">
        <f t="shared" si="6"/>
        <v>0.185560838740123</v>
      </c>
      <c r="F13" s="217">
        <f t="shared" si="7"/>
        <v>0.17353528784613559</v>
      </c>
      <c r="G13" s="53">
        <f t="shared" si="13"/>
        <v>-9.5509130843797502E-2</v>
      </c>
      <c r="I13" s="224">
        <f>SUM(I14:I16)</f>
        <v>72342.612000000008</v>
      </c>
      <c r="J13" s="225">
        <f>SUM(J14:J16)</f>
        <v>67060.335999999996</v>
      </c>
      <c r="K13" s="229">
        <f t="shared" si="8"/>
        <v>0.3409915507522262</v>
      </c>
      <c r="L13" s="230">
        <f t="shared" si="9"/>
        <v>0.31913712302627806</v>
      </c>
      <c r="M13" s="53">
        <f t="shared" si="14"/>
        <v>-7.301749071487787E-2</v>
      </c>
      <c r="O13" s="63">
        <f t="shared" si="10"/>
        <v>5.1211509133958577</v>
      </c>
      <c r="P13" s="237">
        <f t="shared" si="11"/>
        <v>5.2484966802994437</v>
      </c>
      <c r="Q13" s="53">
        <f t="shared" si="12"/>
        <v>2.4866630383899871E-2</v>
      </c>
    </row>
    <row r="14" spans="1:20" ht="20.100000000000001" customHeight="1" x14ac:dyDescent="0.25">
      <c r="A14" s="8"/>
      <c r="B14" s="3" t="s">
        <v>7</v>
      </c>
      <c r="C14" s="31">
        <v>132615.65999999997</v>
      </c>
      <c r="D14" s="141">
        <v>118892.71999999981</v>
      </c>
      <c r="E14" s="214">
        <f t="shared" si="6"/>
        <v>0.17420255749335567</v>
      </c>
      <c r="F14" s="215">
        <f t="shared" si="7"/>
        <v>0.16147759224041908</v>
      </c>
      <c r="G14" s="52">
        <f t="shared" si="13"/>
        <v>-0.10347903105862584</v>
      </c>
      <c r="I14" s="31">
        <v>67768.114000000016</v>
      </c>
      <c r="J14" s="141">
        <v>62260.584000000003</v>
      </c>
      <c r="K14" s="227">
        <f t="shared" si="8"/>
        <v>0.3194293604496013</v>
      </c>
      <c r="L14" s="228">
        <f t="shared" si="9"/>
        <v>0.29629531912419771</v>
      </c>
      <c r="M14" s="52">
        <f t="shared" si="14"/>
        <v>-8.127022687985698E-2</v>
      </c>
      <c r="O14" s="27">
        <f t="shared" si="10"/>
        <v>5.1101139940788309</v>
      </c>
      <c r="P14" s="143">
        <f t="shared" si="11"/>
        <v>5.2367028023246585</v>
      </c>
      <c r="Q14" s="52">
        <f t="shared" si="12"/>
        <v>2.477220828977748E-2</v>
      </c>
      <c r="S14" s="119"/>
    </row>
    <row r="15" spans="1:20" ht="20.100000000000001" customHeight="1" x14ac:dyDescent="0.25">
      <c r="A15" s="8"/>
      <c r="B15" s="3" t="s">
        <v>8</v>
      </c>
      <c r="C15" s="31">
        <v>5058.59</v>
      </c>
      <c r="D15" s="141">
        <v>5001.3300000000008</v>
      </c>
      <c r="E15" s="214">
        <f t="shared" si="6"/>
        <v>6.6449114328602987E-3</v>
      </c>
      <c r="F15" s="215">
        <f t="shared" si="7"/>
        <v>6.7927012385600779E-3</v>
      </c>
      <c r="G15" s="52">
        <f t="shared" si="13"/>
        <v>-1.1319359742536814E-2</v>
      </c>
      <c r="I15" s="31">
        <v>3774.5979999999995</v>
      </c>
      <c r="J15" s="141">
        <v>3911.8809999999989</v>
      </c>
      <c r="K15" s="227">
        <f t="shared" si="8"/>
        <v>1.7791810247136934E-2</v>
      </c>
      <c r="L15" s="228">
        <f t="shared" si="9"/>
        <v>1.8616465744537271E-2</v>
      </c>
      <c r="M15" s="52">
        <f t="shared" si="14"/>
        <v>3.637023068416808E-2</v>
      </c>
      <c r="O15" s="27">
        <f t="shared" si="10"/>
        <v>7.4617591067866726</v>
      </c>
      <c r="P15" s="143">
        <f t="shared" si="11"/>
        <v>7.8216814327388882</v>
      </c>
      <c r="Q15" s="52">
        <f t="shared" si="12"/>
        <v>4.8235586381347582E-2</v>
      </c>
      <c r="S15" s="119"/>
    </row>
    <row r="16" spans="1:20" ht="20.100000000000001" customHeight="1" x14ac:dyDescent="0.25">
      <c r="A16" s="32"/>
      <c r="B16" s="33" t="s">
        <v>9</v>
      </c>
      <c r="C16" s="211">
        <v>3588.1600000000012</v>
      </c>
      <c r="D16" s="212">
        <v>3876.51</v>
      </c>
      <c r="E16" s="218">
        <f t="shared" si="6"/>
        <v>4.713369813907041E-3</v>
      </c>
      <c r="F16" s="219">
        <f t="shared" si="7"/>
        <v>5.2649943671564409E-3</v>
      </c>
      <c r="G16" s="52">
        <f t="shared" si="13"/>
        <v>8.0361522340140601E-2</v>
      </c>
      <c r="I16" s="211">
        <v>799.90000000000009</v>
      </c>
      <c r="J16" s="212">
        <v>887.87099999999998</v>
      </c>
      <c r="K16" s="231">
        <f t="shared" si="8"/>
        <v>3.7703800554879847E-3</v>
      </c>
      <c r="L16" s="232">
        <f t="shared" si="9"/>
        <v>4.2253381575431499E-3</v>
      </c>
      <c r="M16" s="52">
        <f t="shared" si="14"/>
        <v>0.10997749718714825</v>
      </c>
      <c r="O16" s="27">
        <f t="shared" si="10"/>
        <v>2.2292762864532234</v>
      </c>
      <c r="P16" s="143">
        <f t="shared" si="11"/>
        <v>2.2903874877144648</v>
      </c>
      <c r="Q16" s="52">
        <f t="shared" si="12"/>
        <v>2.7413022617519173E-2</v>
      </c>
    </row>
    <row r="17" spans="1:17" ht="20.100000000000001" customHeight="1" x14ac:dyDescent="0.25">
      <c r="A17" s="8" t="s">
        <v>131</v>
      </c>
      <c r="B17" s="3"/>
      <c r="C17" s="19">
        <v>1368.5600000000006</v>
      </c>
      <c r="D17" s="140">
        <v>504.74</v>
      </c>
      <c r="E17" s="214">
        <f t="shared" si="6"/>
        <v>1.7977262420072184E-3</v>
      </c>
      <c r="F17" s="215">
        <f t="shared" si="7"/>
        <v>6.8552725438049747E-4</v>
      </c>
      <c r="G17" s="54">
        <f t="shared" si="13"/>
        <v>-0.63118898696440073</v>
      </c>
      <c r="I17" s="31">
        <v>897.9599999999997</v>
      </c>
      <c r="J17" s="141">
        <v>468.33299999999991</v>
      </c>
      <c r="K17" s="227">
        <f t="shared" si="8"/>
        <v>4.2325921673033997E-3</v>
      </c>
      <c r="L17" s="228">
        <f t="shared" si="9"/>
        <v>2.2287756840088883E-3</v>
      </c>
      <c r="M17" s="54">
        <f t="shared" si="14"/>
        <v>-0.47844781504744077</v>
      </c>
      <c r="O17" s="238">
        <f t="shared" si="10"/>
        <v>6.5613491553165311</v>
      </c>
      <c r="P17" s="239">
        <f t="shared" si="11"/>
        <v>9.2786979434956596</v>
      </c>
      <c r="Q17" s="54">
        <f t="shared" si="12"/>
        <v>0.41414482355009485</v>
      </c>
    </row>
    <row r="18" spans="1:17" ht="20.100000000000001" customHeight="1" x14ac:dyDescent="0.25">
      <c r="A18" s="8" t="s">
        <v>10</v>
      </c>
      <c r="C18" s="19">
        <v>5162.8500000000013</v>
      </c>
      <c r="D18" s="140">
        <v>4160.7899999999981</v>
      </c>
      <c r="E18" s="214">
        <f t="shared" si="6"/>
        <v>6.7818662890534323E-3</v>
      </c>
      <c r="F18" s="215">
        <f t="shared" si="7"/>
        <v>5.6510974853465719E-3</v>
      </c>
      <c r="G18" s="52">
        <f t="shared" si="13"/>
        <v>-0.1940904732851047</v>
      </c>
      <c r="I18" s="19">
        <v>2691.319</v>
      </c>
      <c r="J18" s="140">
        <v>2219.4089999999997</v>
      </c>
      <c r="K18" s="227">
        <f t="shared" si="8"/>
        <v>1.2685705063827811E-2</v>
      </c>
      <c r="L18" s="228">
        <f t="shared" si="9"/>
        <v>1.0562067614433497E-2</v>
      </c>
      <c r="M18" s="52">
        <f t="shared" si="14"/>
        <v>-0.17534524892812792</v>
      </c>
      <c r="O18" s="27">
        <f t="shared" si="10"/>
        <v>5.2128553027881877</v>
      </c>
      <c r="P18" s="143">
        <f t="shared" si="11"/>
        <v>5.3341048214401612</v>
      </c>
      <c r="Q18" s="52">
        <f t="shared" si="12"/>
        <v>2.3259713076463313E-2</v>
      </c>
    </row>
    <row r="19" spans="1:17" ht="20.100000000000001" customHeight="1" thickBot="1" x14ac:dyDescent="0.3">
      <c r="A19" s="8" t="s">
        <v>11</v>
      </c>
      <c r="B19" s="10"/>
      <c r="C19" s="21">
        <v>6170.1600000000017</v>
      </c>
      <c r="D19" s="142">
        <v>6537.6299999999983</v>
      </c>
      <c r="E19" s="220">
        <f t="shared" si="6"/>
        <v>8.1050582724785589E-3</v>
      </c>
      <c r="F19" s="221">
        <f t="shared" si="7"/>
        <v>8.8792715934056538E-3</v>
      </c>
      <c r="G19" s="55">
        <f t="shared" si="13"/>
        <v>5.9555992065035028E-2</v>
      </c>
      <c r="I19" s="21">
        <v>1366.6630000000002</v>
      </c>
      <c r="J19" s="142">
        <v>1531.04</v>
      </c>
      <c r="K19" s="233">
        <f t="shared" si="8"/>
        <v>6.4418538789515886E-3</v>
      </c>
      <c r="L19" s="234">
        <f t="shared" si="9"/>
        <v>7.2861505024095436E-3</v>
      </c>
      <c r="M19" s="55">
        <f t="shared" si="14"/>
        <v>0.12027617635071682</v>
      </c>
      <c r="O19" s="240">
        <f t="shared" si="10"/>
        <v>2.2149555278955488</v>
      </c>
      <c r="P19" s="241">
        <f t="shared" si="11"/>
        <v>2.3418884213392319</v>
      </c>
      <c r="Q19" s="55">
        <f t="shared" si="12"/>
        <v>5.7307197298125112E-2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761272.75</v>
      </c>
      <c r="D20" s="145">
        <f>D8+D9+D10+D13+D17+D18+D19</f>
        <v>736279.98999999987</v>
      </c>
      <c r="E20" s="222">
        <f>E8+E9+E10+E13+E17+E18+E19</f>
        <v>0.99999999999999989</v>
      </c>
      <c r="F20" s="223">
        <f>F8+F9+F10+F13+F17+F18+F19</f>
        <v>0.99999999999999989</v>
      </c>
      <c r="G20" s="55">
        <f>(D20-C20)/C20</f>
        <v>-3.2830230689329318E-2</v>
      </c>
      <c r="H20" s="1"/>
      <c r="I20" s="213">
        <f>I8+I9+I10+I13+I17+I18+I19</f>
        <v>212153.679</v>
      </c>
      <c r="J20" s="226">
        <f>J8+J9+J10+J13+J17+J18+J19</f>
        <v>210130.16400000002</v>
      </c>
      <c r="K20" s="235">
        <f>K8+K9+K10+K13+K17+K18+K19</f>
        <v>1.0000000000000002</v>
      </c>
      <c r="L20" s="236">
        <f>L8+L9+L10+L13+L17+L18+L19</f>
        <v>0.99999999999999978</v>
      </c>
      <c r="M20" s="55">
        <f>(J20-I20)/I20</f>
        <v>-9.5379679934750727E-3</v>
      </c>
      <c r="N20" s="1"/>
      <c r="O20" s="24">
        <f t="shared" si="10"/>
        <v>2.7868287548713648</v>
      </c>
      <c r="P20" s="242">
        <f t="shared" si="11"/>
        <v>2.8539437014986655</v>
      </c>
      <c r="Q20" s="55">
        <f t="shared" si="12"/>
        <v>2.4082910193166343E-2</v>
      </c>
    </row>
    <row r="21" spans="1:17" x14ac:dyDescent="0.25">
      <c r="J21" s="272"/>
    </row>
    <row r="22" spans="1:17" x14ac:dyDescent="0.25">
      <c r="A22" s="1"/>
      <c r="D22" s="119"/>
    </row>
    <row r="23" spans="1:17" ht="8.25" customHeight="1" thickBot="1" x14ac:dyDescent="0.3"/>
    <row r="24" spans="1:17" ht="15" customHeight="1" x14ac:dyDescent="0.25">
      <c r="A24" s="329" t="s">
        <v>2</v>
      </c>
      <c r="B24" s="312"/>
      <c r="C24" s="348" t="s">
        <v>1</v>
      </c>
      <c r="D24" s="346"/>
      <c r="E24" s="341" t="s">
        <v>105</v>
      </c>
      <c r="F24" s="341"/>
      <c r="G24" s="130" t="s">
        <v>0</v>
      </c>
      <c r="I24" s="342">
        <v>1000</v>
      </c>
      <c r="J24" s="346"/>
      <c r="K24" s="341" t="s">
        <v>105</v>
      </c>
      <c r="L24" s="341"/>
      <c r="M24" s="130" t="s">
        <v>0</v>
      </c>
      <c r="O24" s="340" t="s">
        <v>22</v>
      </c>
      <c r="P24" s="341"/>
      <c r="Q24" s="130" t="s">
        <v>0</v>
      </c>
    </row>
    <row r="25" spans="1:17" ht="15" customHeight="1" x14ac:dyDescent="0.25">
      <c r="A25" s="347"/>
      <c r="B25" s="313"/>
      <c r="C25" s="349" t="str">
        <f>C5</f>
        <v>jan-mar</v>
      </c>
      <c r="D25" s="339"/>
      <c r="E25" s="343" t="str">
        <f>C5</f>
        <v>jan-mar</v>
      </c>
      <c r="F25" s="343"/>
      <c r="G25" s="131" t="str">
        <f>G5</f>
        <v>2023 /2022</v>
      </c>
      <c r="I25" s="338" t="str">
        <f>C5</f>
        <v>jan-mar</v>
      </c>
      <c r="J25" s="339"/>
      <c r="K25" s="350" t="str">
        <f>C5</f>
        <v>jan-mar</v>
      </c>
      <c r="L25" s="345"/>
      <c r="M25" s="131" t="str">
        <f>G5</f>
        <v>2023 /2022</v>
      </c>
      <c r="O25" s="338" t="str">
        <f>C5</f>
        <v>jan-mar</v>
      </c>
      <c r="P25" s="339"/>
      <c r="Q25" s="131" t="str">
        <f>G5</f>
        <v>2023 /2022</v>
      </c>
    </row>
    <row r="26" spans="1:17" ht="19.5" customHeight="1" x14ac:dyDescent="0.25">
      <c r="A26" s="347"/>
      <c r="B26" s="313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141582.13</v>
      </c>
      <c r="D27" s="210">
        <f>D28+D29</f>
        <v>140337.95000000001</v>
      </c>
      <c r="E27" s="216">
        <f>C27/$C$40</f>
        <v>0.40617775072771939</v>
      </c>
      <c r="F27" s="217">
        <f>D27/$D$40</f>
        <v>0.43572928638801772</v>
      </c>
      <c r="G27" s="53">
        <f>(D27-C27)/C27</f>
        <v>-8.7876909324643791E-3</v>
      </c>
      <c r="I27" s="78">
        <f>I28+I29</f>
        <v>36215.539000000012</v>
      </c>
      <c r="J27" s="210">
        <f>J28+J29</f>
        <v>36898.56900000001</v>
      </c>
      <c r="K27" s="216">
        <f>I27/$I$40</f>
        <v>0.37164491552631174</v>
      </c>
      <c r="L27" s="217">
        <f>J27/$J$40</f>
        <v>0.39466533600462611</v>
      </c>
      <c r="M27" s="53">
        <f>(J27-I27)/I27</f>
        <v>1.886013625256271E-2</v>
      </c>
      <c r="O27" s="63">
        <f t="shared" ref="O27" si="15">(I27/C27)*10</f>
        <v>2.5579173727644871</v>
      </c>
      <c r="P27" s="237">
        <f t="shared" ref="P27" si="16">(J27/D27)*10</f>
        <v>2.6292652130090262</v>
      </c>
      <c r="Q27" s="53">
        <f>(P27-O27)/O27</f>
        <v>2.7892941736202149E-2</v>
      </c>
    </row>
    <row r="28" spans="1:17" ht="20.100000000000001" customHeight="1" x14ac:dyDescent="0.25">
      <c r="A28" s="8" t="s">
        <v>4</v>
      </c>
      <c r="C28" s="19">
        <v>72518.37</v>
      </c>
      <c r="D28" s="140">
        <v>65997.400000000009</v>
      </c>
      <c r="E28" s="214">
        <f>C28/$C$40</f>
        <v>0.2080442525694487</v>
      </c>
      <c r="F28" s="215">
        <f>D28/$D$40</f>
        <v>0.204912498760774</v>
      </c>
      <c r="G28" s="52">
        <f>(D28-C28)/C28</f>
        <v>-8.9921629512632273E-2</v>
      </c>
      <c r="I28" s="19">
        <v>20111.499000000014</v>
      </c>
      <c r="J28" s="140">
        <v>18671.217000000001</v>
      </c>
      <c r="K28" s="214">
        <f>I28/$I$40</f>
        <v>0.20638478822481438</v>
      </c>
      <c r="L28" s="215">
        <f>J28/$J$40</f>
        <v>0.1997064474484169</v>
      </c>
      <c r="M28" s="52">
        <f>(J28-I28)/I28</f>
        <v>-7.1614850787602297E-2</v>
      </c>
      <c r="O28" s="27">
        <f t="shared" ref="O28:O40" si="17">(I28/C28)*10</f>
        <v>2.7732971659456789</v>
      </c>
      <c r="P28" s="143">
        <f t="shared" ref="P28:P40" si="18">(J28/D28)*10</f>
        <v>2.8290837214799369</v>
      </c>
      <c r="Q28" s="52">
        <f>(P28-O28)/O28</f>
        <v>2.0115606873753515E-2</v>
      </c>
    </row>
    <row r="29" spans="1:17" ht="20.100000000000001" customHeight="1" x14ac:dyDescent="0.25">
      <c r="A29" s="8" t="s">
        <v>5</v>
      </c>
      <c r="C29" s="19">
        <v>69063.760000000024</v>
      </c>
      <c r="D29" s="140">
        <v>74340.549999999988</v>
      </c>
      <c r="E29" s="214">
        <f>C29/$C$40</f>
        <v>0.19813349815827072</v>
      </c>
      <c r="F29" s="215">
        <f>D29/$D$40</f>
        <v>0.2308167876272437</v>
      </c>
      <c r="G29" s="52">
        <f t="shared" ref="G29:G40" si="19">(D29-C29)/C29</f>
        <v>7.6404615097700482E-2</v>
      </c>
      <c r="I29" s="19">
        <v>16104.039999999997</v>
      </c>
      <c r="J29" s="140">
        <v>18227.35200000001</v>
      </c>
      <c r="K29" s="214">
        <f t="shared" ref="K29:K39" si="20">I29/$I$40</f>
        <v>0.16526012730149736</v>
      </c>
      <c r="L29" s="215">
        <f t="shared" ref="L29:L39" si="21">J29/$J$40</f>
        <v>0.19495888855620919</v>
      </c>
      <c r="M29" s="52">
        <f t="shared" ref="M29:M40" si="22">(J29-I29)/I29</f>
        <v>0.13184964766605231</v>
      </c>
      <c r="O29" s="27">
        <f t="shared" si="17"/>
        <v>2.3317641553254544</v>
      </c>
      <c r="P29" s="143">
        <f t="shared" si="18"/>
        <v>2.4518720940321281</v>
      </c>
      <c r="Q29" s="52">
        <f t="shared" ref="Q29:Q38" si="23">(P29-O29)/O29</f>
        <v>5.1509471244063146E-2</v>
      </c>
    </row>
    <row r="30" spans="1:17" ht="20.100000000000001" customHeight="1" x14ac:dyDescent="0.25">
      <c r="A30" s="23" t="s">
        <v>38</v>
      </c>
      <c r="B30" s="15"/>
      <c r="C30" s="78">
        <f>C31+C32</f>
        <v>92324.880000000034</v>
      </c>
      <c r="D30" s="210">
        <f>D31+D32</f>
        <v>77307.369999999966</v>
      </c>
      <c r="E30" s="216">
        <f>C30/$C$40</f>
        <v>0.26486613878888965</v>
      </c>
      <c r="F30" s="217">
        <f>D30/$D$40</f>
        <v>0.2400283398940517</v>
      </c>
      <c r="G30" s="53">
        <f>(D30-C30)/C30</f>
        <v>-0.16265940448555213</v>
      </c>
      <c r="I30" s="78">
        <f>I31+I32</f>
        <v>12839.376999999989</v>
      </c>
      <c r="J30" s="210">
        <f>J31+J32</f>
        <v>11467.504999999999</v>
      </c>
      <c r="K30" s="216">
        <f t="shared" si="20"/>
        <v>0.13175806055448916</v>
      </c>
      <c r="L30" s="217">
        <f t="shared" si="21"/>
        <v>0.12265588711474767</v>
      </c>
      <c r="M30" s="53">
        <f t="shared" si="22"/>
        <v>-0.1068487980374742</v>
      </c>
      <c r="O30" s="63">
        <f t="shared" si="17"/>
        <v>1.3906735649155444</v>
      </c>
      <c r="P30" s="237">
        <f t="shared" si="18"/>
        <v>1.4833650400990233</v>
      </c>
      <c r="Q30" s="53">
        <f t="shared" si="23"/>
        <v>6.665221625112866E-2</v>
      </c>
    </row>
    <row r="31" spans="1:17" ht="20.100000000000001" customHeight="1" x14ac:dyDescent="0.25">
      <c r="A31" s="8"/>
      <c r="B31" t="s">
        <v>6</v>
      </c>
      <c r="C31" s="31">
        <v>83292.950000000041</v>
      </c>
      <c r="D31" s="141">
        <v>73356.27999999997</v>
      </c>
      <c r="E31" s="214">
        <f t="shared" ref="E31:E38" si="24">C31/$C$40</f>
        <v>0.23895489552584362</v>
      </c>
      <c r="F31" s="215">
        <f t="shared" ref="F31:F38" si="25">D31/$D$40</f>
        <v>0.22776076988782865</v>
      </c>
      <c r="G31" s="52">
        <f>(D31-C31)/C31</f>
        <v>-0.11929785173895349</v>
      </c>
      <c r="I31" s="31">
        <v>11339.32599999999</v>
      </c>
      <c r="J31" s="141">
        <v>10641.694</v>
      </c>
      <c r="K31" s="214">
        <f>I31/$I$40</f>
        <v>0.11636449352294066</v>
      </c>
      <c r="L31" s="215">
        <f>J31/$J$40</f>
        <v>0.11382305200422303</v>
      </c>
      <c r="M31" s="52">
        <f>(J31-I31)/I31</f>
        <v>-6.15232333914724E-2</v>
      </c>
      <c r="O31" s="27">
        <f t="shared" si="17"/>
        <v>1.3613788441878916</v>
      </c>
      <c r="P31" s="143">
        <f t="shared" si="18"/>
        <v>1.4506861580221901</v>
      </c>
      <c r="Q31" s="52">
        <f t="shared" si="23"/>
        <v>6.5600632928575736E-2</v>
      </c>
    </row>
    <row r="32" spans="1:17" ht="20.100000000000001" customHeight="1" x14ac:dyDescent="0.25">
      <c r="A32" s="8"/>
      <c r="B32" t="s">
        <v>39</v>
      </c>
      <c r="C32" s="31">
        <v>9031.93</v>
      </c>
      <c r="D32" s="141">
        <v>3951.0899999999988</v>
      </c>
      <c r="E32" s="218">
        <f t="shared" si="24"/>
        <v>2.5911243263046054E-2</v>
      </c>
      <c r="F32" s="219">
        <f t="shared" si="25"/>
        <v>1.2267570006223066E-2</v>
      </c>
      <c r="G32" s="52">
        <f>(D32-C32)/C32</f>
        <v>-0.56254200375777952</v>
      </c>
      <c r="I32" s="31">
        <v>1500.0509999999995</v>
      </c>
      <c r="J32" s="141">
        <v>825.81099999999947</v>
      </c>
      <c r="K32" s="218">
        <f>I32/$I$40</f>
        <v>1.5393567031548504E-2</v>
      </c>
      <c r="L32" s="219">
        <f>J32/$J$40</f>
        <v>8.832835110524637E-3</v>
      </c>
      <c r="M32" s="52">
        <f>(J32-I32)/I32</f>
        <v>-0.44947805107959676</v>
      </c>
      <c r="O32" s="27">
        <f t="shared" si="17"/>
        <v>1.6608310737572141</v>
      </c>
      <c r="P32" s="143">
        <f t="shared" si="18"/>
        <v>2.0900840021361184</v>
      </c>
      <c r="Q32" s="52">
        <f t="shared" si="23"/>
        <v>0.25845670589955139</v>
      </c>
    </row>
    <row r="33" spans="1:17" ht="20.100000000000001" customHeight="1" x14ac:dyDescent="0.25">
      <c r="A33" s="23" t="s">
        <v>130</v>
      </c>
      <c r="B33" s="15"/>
      <c r="C33" s="78">
        <f>SUM(C34:C36)</f>
        <v>110322.97999999998</v>
      </c>
      <c r="D33" s="210">
        <f>SUM(D34:D36)</f>
        <v>100284.07999999991</v>
      </c>
      <c r="E33" s="216">
        <f t="shared" si="24"/>
        <v>0.31649996980536427</v>
      </c>
      <c r="F33" s="217">
        <f t="shared" si="25"/>
        <v>0.31136774204325229</v>
      </c>
      <c r="G33" s="53">
        <f t="shared" si="19"/>
        <v>-9.0995547799742796E-2</v>
      </c>
      <c r="I33" s="78">
        <f>SUM(I34:I36)</f>
        <v>46812.55999999999</v>
      </c>
      <c r="J33" s="210">
        <f>SUM(J34:J36)</f>
        <v>43782.318999999996</v>
      </c>
      <c r="K33" s="216">
        <f t="shared" si="20"/>
        <v>0.48039185352923752</v>
      </c>
      <c r="L33" s="217">
        <f t="shared" si="21"/>
        <v>0.46829359803077236</v>
      </c>
      <c r="M33" s="53">
        <f t="shared" si="22"/>
        <v>-6.4731366966472137E-2</v>
      </c>
      <c r="O33" s="63">
        <f t="shared" si="17"/>
        <v>4.2432283826995967</v>
      </c>
      <c r="P33" s="237">
        <f t="shared" si="18"/>
        <v>4.3658294516936316</v>
      </c>
      <c r="Q33" s="53">
        <f t="shared" si="23"/>
        <v>2.8893346748410112E-2</v>
      </c>
    </row>
    <row r="34" spans="1:17" ht="20.100000000000001" customHeight="1" x14ac:dyDescent="0.25">
      <c r="A34" s="8"/>
      <c r="B34" s="3" t="s">
        <v>7</v>
      </c>
      <c r="C34" s="31">
        <v>104143.52999999998</v>
      </c>
      <c r="D34" s="141">
        <v>93817.459999999919</v>
      </c>
      <c r="E34" s="214">
        <f t="shared" si="24"/>
        <v>0.29877206091082792</v>
      </c>
      <c r="F34" s="215">
        <f t="shared" si="25"/>
        <v>0.29128981074995292</v>
      </c>
      <c r="G34" s="52">
        <f t="shared" si="19"/>
        <v>-9.9152294914528691E-2</v>
      </c>
      <c r="I34" s="31">
        <v>44703.453999999991</v>
      </c>
      <c r="J34" s="141">
        <v>41650.661</v>
      </c>
      <c r="K34" s="214">
        <f t="shared" si="20"/>
        <v>0.45874814635685396</v>
      </c>
      <c r="L34" s="215">
        <f t="shared" si="21"/>
        <v>0.4454934856248699</v>
      </c>
      <c r="M34" s="52">
        <f t="shared" si="22"/>
        <v>-6.8289868608362822E-2</v>
      </c>
      <c r="O34" s="27">
        <f t="shared" si="17"/>
        <v>4.2924849964275262</v>
      </c>
      <c r="P34" s="143">
        <f t="shared" si="18"/>
        <v>4.4395425968684332</v>
      </c>
      <c r="Q34" s="52">
        <f t="shared" si="23"/>
        <v>3.4259316121849577E-2</v>
      </c>
    </row>
    <row r="35" spans="1:17" ht="20.100000000000001" customHeight="1" x14ac:dyDescent="0.25">
      <c r="A35" s="8"/>
      <c r="B35" s="3" t="s">
        <v>8</v>
      </c>
      <c r="C35" s="31">
        <v>2976.0599999999995</v>
      </c>
      <c r="D35" s="141">
        <v>2997.170000000001</v>
      </c>
      <c r="E35" s="214">
        <f t="shared" si="24"/>
        <v>8.5378667267594875E-3</v>
      </c>
      <c r="F35" s="215">
        <f t="shared" si="25"/>
        <v>9.3057846810757558E-3</v>
      </c>
      <c r="G35" s="52">
        <f t="shared" si="19"/>
        <v>7.0932709689997837E-3</v>
      </c>
      <c r="I35" s="31">
        <v>1524.8010000000002</v>
      </c>
      <c r="J35" s="141">
        <v>1527.1890000000001</v>
      </c>
      <c r="K35" s="214">
        <f t="shared" si="20"/>
        <v>1.5647552252071564E-2</v>
      </c>
      <c r="L35" s="215">
        <f t="shared" si="21"/>
        <v>1.6334740781615915E-2</v>
      </c>
      <c r="M35" s="52">
        <f t="shared" si="22"/>
        <v>1.5661060033407112E-3</v>
      </c>
      <c r="O35" s="27">
        <f t="shared" si="17"/>
        <v>5.1235559766940195</v>
      </c>
      <c r="P35" s="143">
        <f t="shared" si="18"/>
        <v>5.0954366952825483</v>
      </c>
      <c r="Q35" s="52">
        <f t="shared" si="23"/>
        <v>-5.4882354246503697E-3</v>
      </c>
    </row>
    <row r="36" spans="1:17" ht="20.100000000000001" customHeight="1" x14ac:dyDescent="0.25">
      <c r="A36" s="32"/>
      <c r="B36" s="33" t="s">
        <v>9</v>
      </c>
      <c r="C36" s="211">
        <v>3203.3900000000017</v>
      </c>
      <c r="D36" s="212">
        <v>3469.4500000000007</v>
      </c>
      <c r="E36" s="218">
        <f t="shared" si="24"/>
        <v>9.190042167776892E-3</v>
      </c>
      <c r="F36" s="219">
        <f t="shared" si="25"/>
        <v>1.0772146612223624E-2</v>
      </c>
      <c r="G36" s="52">
        <f t="shared" si="19"/>
        <v>8.3055762801282046E-2</v>
      </c>
      <c r="I36" s="211">
        <v>584.30500000000006</v>
      </c>
      <c r="J36" s="212">
        <v>604.46900000000016</v>
      </c>
      <c r="K36" s="218">
        <f t="shared" si="20"/>
        <v>5.9961549203120107E-3</v>
      </c>
      <c r="L36" s="219">
        <f t="shared" si="21"/>
        <v>6.4653716242865766E-3</v>
      </c>
      <c r="M36" s="52">
        <f t="shared" si="22"/>
        <v>3.4509374384953231E-2</v>
      </c>
      <c r="O36" s="27">
        <f t="shared" si="17"/>
        <v>1.8240208029618614</v>
      </c>
      <c r="P36" s="143">
        <f t="shared" si="18"/>
        <v>1.7422617417746331</v>
      </c>
      <c r="Q36" s="52">
        <f t="shared" si="23"/>
        <v>-4.4823535485158508E-2</v>
      </c>
    </row>
    <row r="37" spans="1:17" ht="20.100000000000001" customHeight="1" x14ac:dyDescent="0.25">
      <c r="A37" s="8" t="s">
        <v>131</v>
      </c>
      <c r="B37" s="3"/>
      <c r="C37" s="19">
        <v>502.20999999999992</v>
      </c>
      <c r="D37" s="140">
        <v>255.64</v>
      </c>
      <c r="E37" s="214">
        <f t="shared" si="24"/>
        <v>1.4407646515345398E-3</v>
      </c>
      <c r="F37" s="215">
        <f t="shared" si="25"/>
        <v>7.937256798480585E-4</v>
      </c>
      <c r="G37" s="54">
        <f>(D37-C37)/C37</f>
        <v>-0.49096991298460796</v>
      </c>
      <c r="I37" s="19">
        <v>115.116</v>
      </c>
      <c r="J37" s="140">
        <v>61.262</v>
      </c>
      <c r="K37" s="214">
        <f>I37/$I$40</f>
        <v>1.1813237432618878E-3</v>
      </c>
      <c r="L37" s="215">
        <f>J37/$J$40</f>
        <v>6.5525543319350395E-4</v>
      </c>
      <c r="M37" s="54">
        <f>(J37-I37)/I37</f>
        <v>-0.46782376038083323</v>
      </c>
      <c r="O37" s="238">
        <f t="shared" si="17"/>
        <v>2.2921885267119335</v>
      </c>
      <c r="P37" s="239">
        <f t="shared" si="18"/>
        <v>2.3964168361758724</v>
      </c>
      <c r="Q37" s="54">
        <f t="shared" si="23"/>
        <v>4.5471089419268175E-2</v>
      </c>
    </row>
    <row r="38" spans="1:17" ht="20.100000000000001" customHeight="1" x14ac:dyDescent="0.25">
      <c r="A38" s="8" t="s">
        <v>10</v>
      </c>
      <c r="C38" s="19">
        <v>1444.6999999999998</v>
      </c>
      <c r="D38" s="140">
        <v>1148</v>
      </c>
      <c r="E38" s="214">
        <f t="shared" si="24"/>
        <v>4.1446261366200384E-3</v>
      </c>
      <c r="F38" s="215">
        <f t="shared" si="25"/>
        <v>3.5643759993176779E-3</v>
      </c>
      <c r="G38" s="52">
        <f t="shared" si="19"/>
        <v>-0.20537135737523352</v>
      </c>
      <c r="I38" s="19">
        <v>870.4639999999996</v>
      </c>
      <c r="J38" s="140">
        <v>568.58600000000013</v>
      </c>
      <c r="K38" s="214">
        <f t="shared" si="20"/>
        <v>8.9327269089849847E-3</v>
      </c>
      <c r="L38" s="215">
        <f t="shared" si="21"/>
        <v>6.0815687659195213E-3</v>
      </c>
      <c r="M38" s="52">
        <f t="shared" si="22"/>
        <v>-0.34680124623189429</v>
      </c>
      <c r="O38" s="27">
        <f t="shared" si="17"/>
        <v>6.0252232297362749</v>
      </c>
      <c r="P38" s="143">
        <f t="shared" si="18"/>
        <v>4.9528397212543567</v>
      </c>
      <c r="Q38" s="52">
        <f t="shared" si="23"/>
        <v>-0.17798236971360423</v>
      </c>
    </row>
    <row r="39" spans="1:17" ht="20.100000000000001" customHeight="1" thickBot="1" x14ac:dyDescent="0.3">
      <c r="A39" s="8" t="s">
        <v>11</v>
      </c>
      <c r="B39" s="10"/>
      <c r="C39" s="21">
        <v>2394.9500000000007</v>
      </c>
      <c r="D39" s="142">
        <v>2742.969999999998</v>
      </c>
      <c r="E39" s="220">
        <f>C39/$C$40</f>
        <v>6.8707498898720604E-3</v>
      </c>
      <c r="F39" s="221">
        <f>D39/$D$40</f>
        <v>8.5165299955125458E-3</v>
      </c>
      <c r="G39" s="55">
        <f t="shared" si="19"/>
        <v>0.14531409841541457</v>
      </c>
      <c r="I39" s="21">
        <v>593.55900000000008</v>
      </c>
      <c r="J39" s="142">
        <v>715.07000000000016</v>
      </c>
      <c r="K39" s="220">
        <f t="shared" si="20"/>
        <v>6.0911197377148526E-3</v>
      </c>
      <c r="L39" s="221">
        <f t="shared" si="21"/>
        <v>7.648354650740736E-3</v>
      </c>
      <c r="M39" s="55">
        <f t="shared" si="22"/>
        <v>0.20471595915486088</v>
      </c>
      <c r="O39" s="240">
        <f t="shared" si="17"/>
        <v>2.4783774191528001</v>
      </c>
      <c r="P39" s="241">
        <f t="shared" si="18"/>
        <v>2.6069187778211234</v>
      </c>
      <c r="Q39" s="55">
        <f>(P39-O39)/O39</f>
        <v>5.1865126624767027E-2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348571.85000000003</v>
      </c>
      <c r="D40" s="226">
        <f>D28+D29+D30+D33+D37+D38+D39</f>
        <v>322076.00999999989</v>
      </c>
      <c r="E40" s="222">
        <f>C40/$C$40</f>
        <v>1</v>
      </c>
      <c r="F40" s="223">
        <f>D40/$D$40</f>
        <v>1</v>
      </c>
      <c r="G40" s="55">
        <f t="shared" si="19"/>
        <v>-7.6012563837269537E-2</v>
      </c>
      <c r="H40" s="1"/>
      <c r="I40" s="213">
        <f>I28+I29+I30+I33+I37+I38+I39</f>
        <v>97446.614999999976</v>
      </c>
      <c r="J40" s="226">
        <f>J28+J29+J30+J33+J37+J38+J39</f>
        <v>93493.311000000016</v>
      </c>
      <c r="K40" s="222">
        <f>K28+K29+K30+K33+K37+K38+K39</f>
        <v>1</v>
      </c>
      <c r="L40" s="223">
        <f>L28+L29+L30+L33+L37+L38+L39</f>
        <v>0.99999999999999989</v>
      </c>
      <c r="M40" s="55">
        <f t="shared" si="22"/>
        <v>-4.056892073675377E-2</v>
      </c>
      <c r="N40" s="1"/>
      <c r="O40" s="24">
        <f t="shared" si="17"/>
        <v>2.7955962307340645</v>
      </c>
      <c r="P40" s="242">
        <f t="shared" si="18"/>
        <v>2.9028337441214589</v>
      </c>
      <c r="Q40" s="55">
        <f>(P40-O40)/O40</f>
        <v>3.8359442686484127E-2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29" t="s">
        <v>15</v>
      </c>
      <c r="B44" s="312"/>
      <c r="C44" s="348" t="s">
        <v>1</v>
      </c>
      <c r="D44" s="346"/>
      <c r="E44" s="341" t="s">
        <v>105</v>
      </c>
      <c r="F44" s="341"/>
      <c r="G44" s="130" t="s">
        <v>0</v>
      </c>
      <c r="I44" s="342">
        <v>1000</v>
      </c>
      <c r="J44" s="346"/>
      <c r="K44" s="341" t="s">
        <v>105</v>
      </c>
      <c r="L44" s="341"/>
      <c r="M44" s="130" t="s">
        <v>0</v>
      </c>
      <c r="O44" s="340" t="s">
        <v>22</v>
      </c>
      <c r="P44" s="341"/>
      <c r="Q44" s="130" t="s">
        <v>0</v>
      </c>
    </row>
    <row r="45" spans="1:17" ht="15" customHeight="1" x14ac:dyDescent="0.25">
      <c r="A45" s="347"/>
      <c r="B45" s="313"/>
      <c r="C45" s="349" t="str">
        <f>C5</f>
        <v>jan-mar</v>
      </c>
      <c r="D45" s="339"/>
      <c r="E45" s="343" t="str">
        <f>C25</f>
        <v>jan-mar</v>
      </c>
      <c r="F45" s="343"/>
      <c r="G45" s="131" t="str">
        <f>G25</f>
        <v>2023 /2022</v>
      </c>
      <c r="I45" s="338" t="str">
        <f>C5</f>
        <v>jan-mar</v>
      </c>
      <c r="J45" s="339"/>
      <c r="K45" s="350" t="str">
        <f>C25</f>
        <v>jan-mar</v>
      </c>
      <c r="L45" s="345"/>
      <c r="M45" s="131" t="str">
        <f>G45</f>
        <v>2023 /2022</v>
      </c>
      <c r="O45" s="338" t="str">
        <f>C5</f>
        <v>jan-mar</v>
      </c>
      <c r="P45" s="339"/>
      <c r="Q45" s="131" t="str">
        <f>Q25</f>
        <v>2023 /2022</v>
      </c>
    </row>
    <row r="46" spans="1:17" ht="15.75" customHeight="1" x14ac:dyDescent="0.25">
      <c r="A46" s="347"/>
      <c r="B46" s="313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200888.88999999984</v>
      </c>
      <c r="D47" s="210">
        <f>D48+D49</f>
        <v>201175.83999999988</v>
      </c>
      <c r="E47" s="216">
        <f>C47/$C$60</f>
        <v>0.48676629975849312</v>
      </c>
      <c r="F47" s="217">
        <f>D47/$D$60</f>
        <v>0.48569267731324056</v>
      </c>
      <c r="G47" s="53">
        <f>(D47-C47)/C47</f>
        <v>1.4284015407723194E-3</v>
      </c>
      <c r="H47"/>
      <c r="I47" s="78">
        <f>I48+I49</f>
        <v>63918.26800000004</v>
      </c>
      <c r="J47" s="210">
        <f>J48+J49</f>
        <v>67027.695000000022</v>
      </c>
      <c r="K47" s="216">
        <f>I47/$I$60</f>
        <v>0.55723044223327012</v>
      </c>
      <c r="L47" s="217">
        <f>J47/$J$60</f>
        <v>0.57466995444398705</v>
      </c>
      <c r="M47" s="53">
        <f>(J47-I47)/I47</f>
        <v>4.8646922034870838E-2</v>
      </c>
      <c r="N47"/>
      <c r="O47" s="63">
        <f t="shared" ref="O47" si="26">(I47/C47)*10</f>
        <v>3.1817721726671939</v>
      </c>
      <c r="P47" s="237">
        <f t="shared" ref="P47" si="27">(J47/D47)*10</f>
        <v>3.3317964522976546</v>
      </c>
      <c r="Q47" s="53">
        <f>(P47-O47)/O47</f>
        <v>4.7151169690663117E-2</v>
      </c>
    </row>
    <row r="48" spans="1:17" ht="20.100000000000001" customHeight="1" x14ac:dyDescent="0.25">
      <c r="A48" s="8" t="s">
        <v>4</v>
      </c>
      <c r="C48" s="19">
        <v>97616.019999999859</v>
      </c>
      <c r="D48" s="140">
        <v>95627.539999999935</v>
      </c>
      <c r="E48" s="214">
        <f>C48/$C$60</f>
        <v>0.23652969983830877</v>
      </c>
      <c r="F48" s="215">
        <f>D48/$D$60</f>
        <v>0.23087064494165402</v>
      </c>
      <c r="G48" s="52">
        <f>(D48-C48)/C48</f>
        <v>-2.0370426903288271E-2</v>
      </c>
      <c r="I48" s="19">
        <v>37249.042000000045</v>
      </c>
      <c r="J48" s="140">
        <v>38335.997000000003</v>
      </c>
      <c r="K48" s="214">
        <f>I48/$I$60</f>
        <v>0.32473189271063579</v>
      </c>
      <c r="L48" s="215">
        <f>J48/$J$60</f>
        <v>0.32867825231875897</v>
      </c>
      <c r="M48" s="52">
        <f>(J48-I48)/I48</f>
        <v>2.9180750474064723E-2</v>
      </c>
      <c r="O48" s="27">
        <f t="shared" ref="O48:O60" si="28">(I48/C48)*10</f>
        <v>3.8158738698832528</v>
      </c>
      <c r="P48" s="143">
        <f t="shared" ref="P48:P60" si="29">(J48/D48)*10</f>
        <v>4.0088866659123541</v>
      </c>
      <c r="Q48" s="52">
        <f>(P48-O48)/O48</f>
        <v>5.0581545043313109E-2</v>
      </c>
    </row>
    <row r="49" spans="1:17" ht="20.100000000000001" customHeight="1" x14ac:dyDescent="0.25">
      <c r="A49" s="8" t="s">
        <v>5</v>
      </c>
      <c r="C49" s="19">
        <v>103272.86999999997</v>
      </c>
      <c r="D49" s="140">
        <v>105548.29999999994</v>
      </c>
      <c r="E49" s="214">
        <f>C49/$C$60</f>
        <v>0.25023659992018432</v>
      </c>
      <c r="F49" s="215">
        <f>D49/$D$60</f>
        <v>0.25482203237158652</v>
      </c>
      <c r="G49" s="52">
        <f>(D49-C49)/C49</f>
        <v>2.2033182577379511E-2</v>
      </c>
      <c r="I49" s="19">
        <v>26669.225999999991</v>
      </c>
      <c r="J49" s="140">
        <v>28691.698000000019</v>
      </c>
      <c r="K49" s="214">
        <f>I49/$I$60</f>
        <v>0.2324985495226343</v>
      </c>
      <c r="L49" s="215">
        <f>J49/$J$60</f>
        <v>0.24599170212522808</v>
      </c>
      <c r="M49" s="52">
        <f>(J49-I49)/I49</f>
        <v>7.5835421695403818E-2</v>
      </c>
      <c r="O49" s="27">
        <f t="shared" si="28"/>
        <v>2.5824038781918235</v>
      </c>
      <c r="P49" s="143">
        <f t="shared" si="29"/>
        <v>2.7183477137954881</v>
      </c>
      <c r="Q49" s="52">
        <f>(P49-O49)/O49</f>
        <v>5.2642360380457338E-2</v>
      </c>
    </row>
    <row r="50" spans="1:17" ht="20.100000000000001" customHeight="1" x14ac:dyDescent="0.25">
      <c r="A50" s="23" t="s">
        <v>38</v>
      </c>
      <c r="B50" s="15"/>
      <c r="C50" s="78">
        <f>C51+C52</f>
        <v>172512.87000000008</v>
      </c>
      <c r="D50" s="210">
        <f>D51+D52</f>
        <v>178485.11000000004</v>
      </c>
      <c r="E50" s="216">
        <f>C50/$C$60</f>
        <v>0.41800943492005982</v>
      </c>
      <c r="F50" s="217">
        <f>D50/$D$60</f>
        <v>0.43091114189680191</v>
      </c>
      <c r="G50" s="53">
        <f>(D50-C50)/C50</f>
        <v>3.4619098273653198E-2</v>
      </c>
      <c r="I50" s="78">
        <f>I51+I52</f>
        <v>21881.94100000001</v>
      </c>
      <c r="J50" s="210">
        <f>J51+J52</f>
        <v>23457.277000000002</v>
      </c>
      <c r="K50" s="216">
        <f>I50/$I$60</f>
        <v>0.19076367432785135</v>
      </c>
      <c r="L50" s="217">
        <f>J50/$J$60</f>
        <v>0.20111376804722259</v>
      </c>
      <c r="M50" s="53">
        <f>(J50-I50)/I50</f>
        <v>7.1992516568799417E-2</v>
      </c>
      <c r="O50" s="63">
        <f t="shared" si="28"/>
        <v>1.2684236834040266</v>
      </c>
      <c r="P50" s="237">
        <f t="shared" si="29"/>
        <v>1.3142427959396725</v>
      </c>
      <c r="Q50" s="53">
        <f>(P50-O50)/O50</f>
        <v>3.6122876870828158E-2</v>
      </c>
    </row>
    <row r="51" spans="1:17" ht="20.100000000000001" customHeight="1" x14ac:dyDescent="0.25">
      <c r="A51" s="8"/>
      <c r="B51" t="s">
        <v>6</v>
      </c>
      <c r="C51" s="31">
        <v>168891.24000000008</v>
      </c>
      <c r="D51" s="141">
        <v>172753.82000000004</v>
      </c>
      <c r="E51" s="214">
        <f t="shared" ref="E51:E57" si="30">C51/$C$60</f>
        <v>0.40923399973200958</v>
      </c>
      <c r="F51" s="215">
        <f t="shared" ref="F51:F57" si="31">D51/$D$60</f>
        <v>0.4170742637480212</v>
      </c>
      <c r="G51" s="52">
        <f t="shared" ref="G51:G59" si="32">(D51-C51)/C51</f>
        <v>2.2870221096132376E-2</v>
      </c>
      <c r="I51" s="31">
        <v>21005.37100000001</v>
      </c>
      <c r="J51" s="141">
        <v>22189.58</v>
      </c>
      <c r="K51" s="214">
        <f t="shared" ref="K51:K58" si="33">I51/$I$60</f>
        <v>0.18312186074259562</v>
      </c>
      <c r="L51" s="215">
        <f t="shared" ref="L51:L58" si="34">J51/$J$60</f>
        <v>0.19024501629857932</v>
      </c>
      <c r="M51" s="52">
        <f t="shared" ref="M51:M58" si="35">(J51-I51)/I51</f>
        <v>5.6376485804511191E-2</v>
      </c>
      <c r="O51" s="27">
        <f t="shared" si="28"/>
        <v>1.2437217584523625</v>
      </c>
      <c r="P51" s="143">
        <f t="shared" si="29"/>
        <v>1.2844624796140542</v>
      </c>
      <c r="Q51" s="52">
        <f t="shared" ref="Q51:Q58" si="36">(P51-O51)/O51</f>
        <v>3.2757102531025761E-2</v>
      </c>
    </row>
    <row r="52" spans="1:17" ht="20.100000000000001" customHeight="1" x14ac:dyDescent="0.25">
      <c r="A52" s="8"/>
      <c r="B52" t="s">
        <v>39</v>
      </c>
      <c r="C52" s="31">
        <v>3621.6300000000019</v>
      </c>
      <c r="D52" s="141">
        <v>5731.2900000000018</v>
      </c>
      <c r="E52" s="218">
        <f t="shared" si="30"/>
        <v>8.7754351880502384E-3</v>
      </c>
      <c r="F52" s="219">
        <f t="shared" si="31"/>
        <v>1.3836878148780714E-2</v>
      </c>
      <c r="G52" s="52">
        <f t="shared" si="32"/>
        <v>0.58251671208820299</v>
      </c>
      <c r="I52" s="31">
        <v>876.56999999999982</v>
      </c>
      <c r="J52" s="141">
        <v>1267.6970000000001</v>
      </c>
      <c r="K52" s="218">
        <f t="shared" si="33"/>
        <v>7.6418135852557387E-3</v>
      </c>
      <c r="L52" s="219">
        <f t="shared" si="34"/>
        <v>1.0868751748643286E-2</v>
      </c>
      <c r="M52" s="52">
        <f t="shared" si="35"/>
        <v>0.4462016724277586</v>
      </c>
      <c r="O52" s="27">
        <f t="shared" si="28"/>
        <v>2.4203742513729987</v>
      </c>
      <c r="P52" s="143">
        <f t="shared" si="29"/>
        <v>2.2118877251020272</v>
      </c>
      <c r="Q52" s="52">
        <f t="shared" si="36"/>
        <v>-8.6138135931955101E-2</v>
      </c>
    </row>
    <row r="53" spans="1:17" ht="20.100000000000001" customHeight="1" x14ac:dyDescent="0.25">
      <c r="A53" s="23" t="s">
        <v>130</v>
      </c>
      <c r="B53" s="15"/>
      <c r="C53" s="78">
        <f>SUM(C54:C56)</f>
        <v>30939.430000000015</v>
      </c>
      <c r="D53" s="210">
        <f>SUM(D54:D56)</f>
        <v>27486.479999999996</v>
      </c>
      <c r="E53" s="216">
        <f>C53/$C$60</f>
        <v>7.4968167018778065E-2</v>
      </c>
      <c r="F53" s="217">
        <f>D53/$D$60</f>
        <v>6.6359767957806695E-2</v>
      </c>
      <c r="G53" s="53">
        <f>(D53-C53)/C53</f>
        <v>-0.11160354279312894</v>
      </c>
      <c r="I53" s="78">
        <f>SUM(I54:I56)</f>
        <v>25530.052</v>
      </c>
      <c r="J53" s="210">
        <f>SUM(J54:J56)</f>
        <v>23278.016999999989</v>
      </c>
      <c r="K53" s="216">
        <f t="shared" si="33"/>
        <v>0.2225673913160221</v>
      </c>
      <c r="L53" s="217">
        <f t="shared" si="34"/>
        <v>0.19957686101150196</v>
      </c>
      <c r="M53" s="53">
        <f t="shared" si="35"/>
        <v>-8.8211140345503827E-2</v>
      </c>
      <c r="O53" s="63">
        <f t="shared" si="28"/>
        <v>8.2516232522706421</v>
      </c>
      <c r="P53" s="237">
        <f t="shared" si="29"/>
        <v>8.4688970723060901</v>
      </c>
      <c r="Q53" s="53">
        <f t="shared" si="36"/>
        <v>2.6331039771557634E-2</v>
      </c>
    </row>
    <row r="54" spans="1:17" ht="20.100000000000001" customHeight="1" x14ac:dyDescent="0.25">
      <c r="A54" s="8"/>
      <c r="B54" s="3" t="s">
        <v>7</v>
      </c>
      <c r="C54" s="31">
        <v>28472.130000000016</v>
      </c>
      <c r="D54" s="141">
        <v>25075.259999999995</v>
      </c>
      <c r="E54" s="214">
        <f>C54/$C$60</f>
        <v>6.8989745357957835E-2</v>
      </c>
      <c r="F54" s="215">
        <f>D54/$D$60</f>
        <v>6.0538433261795317E-2</v>
      </c>
      <c r="G54" s="52">
        <f>(D54-C54)/C54</f>
        <v>-0.11930508887111779</v>
      </c>
      <c r="I54" s="31">
        <v>23064.66</v>
      </c>
      <c r="J54" s="141">
        <v>20609.922999999992</v>
      </c>
      <c r="K54" s="214">
        <f t="shared" si="33"/>
        <v>0.20107445170072519</v>
      </c>
      <c r="L54" s="215">
        <f t="shared" si="34"/>
        <v>0.17670163820349294</v>
      </c>
      <c r="M54" s="52">
        <f t="shared" si="35"/>
        <v>-0.1064284927677238</v>
      </c>
      <c r="O54" s="27">
        <f t="shared" si="28"/>
        <v>8.1007848727861198</v>
      </c>
      <c r="P54" s="143">
        <f t="shared" si="29"/>
        <v>8.2192260419233918</v>
      </c>
      <c r="Q54" s="52">
        <f t="shared" si="36"/>
        <v>1.4620949821191371E-2</v>
      </c>
    </row>
    <row r="55" spans="1:17" ht="20.100000000000001" customHeight="1" x14ac:dyDescent="0.25">
      <c r="A55" s="8"/>
      <c r="B55" s="3" t="s">
        <v>8</v>
      </c>
      <c r="C55" s="31">
        <v>2082.5299999999997</v>
      </c>
      <c r="D55" s="141">
        <v>2004.1600000000005</v>
      </c>
      <c r="E55" s="214">
        <f t="shared" si="30"/>
        <v>5.0460999721590148E-3</v>
      </c>
      <c r="F55" s="215">
        <f t="shared" si="31"/>
        <v>4.8385821884183756E-3</v>
      </c>
      <c r="G55" s="52">
        <f t="shared" si="32"/>
        <v>-3.7632110941978852E-2</v>
      </c>
      <c r="I55" s="31">
        <v>2249.7969999999996</v>
      </c>
      <c r="J55" s="141">
        <v>2384.6919999999996</v>
      </c>
      <c r="K55" s="214">
        <f t="shared" si="33"/>
        <v>1.9613412823468297E-2</v>
      </c>
      <c r="L55" s="215">
        <f t="shared" si="34"/>
        <v>2.0445441887908269E-2</v>
      </c>
      <c r="M55" s="52">
        <f t="shared" si="35"/>
        <v>5.995874294436343E-2</v>
      </c>
      <c r="O55" s="27">
        <f t="shared" si="28"/>
        <v>10.803191310569355</v>
      </c>
      <c r="P55" s="143">
        <f t="shared" si="29"/>
        <v>11.898710681781887</v>
      </c>
      <c r="Q55" s="52">
        <f t="shared" si="36"/>
        <v>0.10140701388308522</v>
      </c>
    </row>
    <row r="56" spans="1:17" ht="20.100000000000001" customHeight="1" x14ac:dyDescent="0.25">
      <c r="A56" s="32"/>
      <c r="B56" s="33" t="s">
        <v>9</v>
      </c>
      <c r="C56" s="211">
        <v>384.76999999999992</v>
      </c>
      <c r="D56" s="212">
        <v>407.05999999999977</v>
      </c>
      <c r="E56" s="218">
        <f t="shared" si="30"/>
        <v>9.3232168866120722E-4</v>
      </c>
      <c r="F56" s="219">
        <f t="shared" si="31"/>
        <v>9.8275250759299773E-4</v>
      </c>
      <c r="G56" s="52">
        <f t="shared" si="32"/>
        <v>5.7930711853834381E-2</v>
      </c>
      <c r="I56" s="211">
        <v>215.59500000000003</v>
      </c>
      <c r="J56" s="212">
        <v>283.40199999999999</v>
      </c>
      <c r="K56" s="218">
        <f t="shared" si="33"/>
        <v>1.8795267918286179E-3</v>
      </c>
      <c r="L56" s="219">
        <f t="shared" si="34"/>
        <v>2.4297809201007845E-3</v>
      </c>
      <c r="M56" s="52">
        <f t="shared" si="35"/>
        <v>0.31451100442960156</v>
      </c>
      <c r="O56" s="27">
        <f t="shared" si="28"/>
        <v>5.6032175065623635</v>
      </c>
      <c r="P56" s="143">
        <f t="shared" si="29"/>
        <v>6.9621677393996002</v>
      </c>
      <c r="Q56" s="52">
        <f t="shared" si="36"/>
        <v>0.24253033747943292</v>
      </c>
    </row>
    <row r="57" spans="1:17" ht="20.100000000000001" customHeight="1" x14ac:dyDescent="0.25">
      <c r="A57" s="8" t="s">
        <v>131</v>
      </c>
      <c r="B57" s="3"/>
      <c r="C57" s="19">
        <v>866.35</v>
      </c>
      <c r="D57" s="140">
        <v>249.1</v>
      </c>
      <c r="E57" s="214">
        <f t="shared" si="30"/>
        <v>2.0992200404699873E-3</v>
      </c>
      <c r="F57" s="215">
        <f t="shared" si="31"/>
        <v>6.013945109846604E-4</v>
      </c>
      <c r="G57" s="54">
        <f t="shared" si="32"/>
        <v>-0.7124718647198014</v>
      </c>
      <c r="I57" s="19">
        <v>782.84399999999994</v>
      </c>
      <c r="J57" s="140">
        <v>407.07099999999997</v>
      </c>
      <c r="K57" s="214">
        <f t="shared" si="33"/>
        <v>6.8247235410017959E-3</v>
      </c>
      <c r="L57" s="215">
        <f t="shared" si="34"/>
        <v>3.4900718729096703E-3</v>
      </c>
      <c r="M57" s="54">
        <f t="shared" si="35"/>
        <v>-0.48001006586241957</v>
      </c>
      <c r="O57" s="238">
        <f t="shared" si="28"/>
        <v>9.0361170427656248</v>
      </c>
      <c r="P57" s="239">
        <f t="shared" si="29"/>
        <v>16.341670012043355</v>
      </c>
      <c r="Q57" s="54">
        <f t="shared" si="36"/>
        <v>0.80848365893252838</v>
      </c>
    </row>
    <row r="58" spans="1:17" ht="20.100000000000001" customHeight="1" x14ac:dyDescent="0.25">
      <c r="A58" s="8" t="s">
        <v>10</v>
      </c>
      <c r="C58" s="19">
        <v>3718.1500000000015</v>
      </c>
      <c r="D58" s="140">
        <v>3012.7899999999986</v>
      </c>
      <c r="E58" s="214">
        <f>C58/$C$60</f>
        <v>9.0093091631251645E-3</v>
      </c>
      <c r="F58" s="215">
        <f>D58/$D$60</f>
        <v>7.2736867472881347E-3</v>
      </c>
      <c r="G58" s="52">
        <f t="shared" si="32"/>
        <v>-0.18970724688353149</v>
      </c>
      <c r="I58" s="19">
        <v>1820.8549999999991</v>
      </c>
      <c r="J58" s="140">
        <v>1650.822999999999</v>
      </c>
      <c r="K58" s="214">
        <f t="shared" si="33"/>
        <v>1.5873956986642065E-2</v>
      </c>
      <c r="L58" s="215">
        <f t="shared" si="34"/>
        <v>1.4153528302071033E-2</v>
      </c>
      <c r="M58" s="52">
        <f t="shared" si="35"/>
        <v>-9.3380307602747195E-2</v>
      </c>
      <c r="O58" s="27">
        <f t="shared" si="28"/>
        <v>4.8972069443136999</v>
      </c>
      <c r="P58" s="143">
        <f t="shared" si="29"/>
        <v>5.479382897579983</v>
      </c>
      <c r="Q58" s="52">
        <f t="shared" si="36"/>
        <v>0.11887918151840936</v>
      </c>
    </row>
    <row r="59" spans="1:17" ht="20.100000000000001" customHeight="1" thickBot="1" x14ac:dyDescent="0.3">
      <c r="A59" s="8" t="s">
        <v>11</v>
      </c>
      <c r="B59" s="10"/>
      <c r="C59" s="21">
        <v>3775.2099999999996</v>
      </c>
      <c r="D59" s="142">
        <v>3794.6600000000012</v>
      </c>
      <c r="E59" s="220">
        <f>C59/$C$60</f>
        <v>9.1475690990739308E-3</v>
      </c>
      <c r="F59" s="221">
        <f>D59/$D$60</f>
        <v>9.1613315738781707E-3</v>
      </c>
      <c r="G59" s="55">
        <f t="shared" si="32"/>
        <v>5.1520312777306801E-3</v>
      </c>
      <c r="I59" s="21">
        <v>773.10399999999993</v>
      </c>
      <c r="J59" s="142">
        <v>815.96999999999991</v>
      </c>
      <c r="K59" s="220">
        <f>I59/$I$60</f>
        <v>6.7398115952126509E-3</v>
      </c>
      <c r="L59" s="221">
        <f>J59/$J$60</f>
        <v>6.9958163223076651E-3</v>
      </c>
      <c r="M59" s="55">
        <f>(J59-I59)/I59</f>
        <v>5.5446615203129192E-2</v>
      </c>
      <c r="O59" s="240">
        <f t="shared" si="28"/>
        <v>2.0478436961122695</v>
      </c>
      <c r="P59" s="241">
        <f t="shared" si="29"/>
        <v>2.1503112268292801</v>
      </c>
      <c r="Q59" s="55">
        <f>(P59-O59)/O59</f>
        <v>5.0036792803835668E-2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412700.89999999991</v>
      </c>
      <c r="D60" s="226">
        <f>D48+D49+D50+D53+D57+D58+D59</f>
        <v>414203.97999999986</v>
      </c>
      <c r="E60" s="222">
        <f>E48+E49+E50+E53+E57+E58+E59</f>
        <v>1</v>
      </c>
      <c r="F60" s="223">
        <f>F48+F49+F50+F53+F57+F58+F59</f>
        <v>1</v>
      </c>
      <c r="G60" s="55">
        <f>(D60-C60)/C60</f>
        <v>3.6420565111439265E-3</v>
      </c>
      <c r="H60" s="1"/>
      <c r="I60" s="213">
        <f>I48+I49+I50+I53+I57+I58+I59</f>
        <v>114707.06400000004</v>
      </c>
      <c r="J60" s="226">
        <f>J48+J49+J50+J53+J57+J58+J59</f>
        <v>116636.85300000002</v>
      </c>
      <c r="K60" s="222">
        <f>K48+K49+K50+K53+K57+K58+K59</f>
        <v>1.0000000000000002</v>
      </c>
      <c r="L60" s="223">
        <f>L48+L49+L50+L53+L57+L58+L59</f>
        <v>0.99999999999999989</v>
      </c>
      <c r="M60" s="55">
        <f>(J60-I60)/I60</f>
        <v>1.6823628229208049E-2</v>
      </c>
      <c r="N60" s="1"/>
      <c r="O60" s="24">
        <f t="shared" si="28"/>
        <v>2.779423645550569</v>
      </c>
      <c r="P60" s="242">
        <f t="shared" si="29"/>
        <v>2.8159278672310211</v>
      </c>
      <c r="Q60" s="55">
        <f>(P60-O60)/O60</f>
        <v>1.3133737902420794E-2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customSheetViews>
    <customSheetView guid="{D2454DF7-9151-402B-B9E4-208D72282370}" showGridLines="0" fitToPage="1" hiddenColumns="1">
      <selection activeCell="B11" sqref="B11:O11"/>
      <pageMargins left="0.31496062992125984" right="0.31496062992125984" top="0.35433070866141736" bottom="0.35433070866141736" header="0.31496062992125984" footer="0.31496062992125984"/>
      <pageSetup paperSize="9" scale="56" orientation="portrait" r:id="rId1"/>
    </customSheetView>
  </customSheetViews>
  <mergeCells count="33">
    <mergeCell ref="K45:L45"/>
    <mergeCell ref="K4:L4"/>
    <mergeCell ref="K24:L24"/>
    <mergeCell ref="K44:L44"/>
    <mergeCell ref="A44:B46"/>
    <mergeCell ref="C44:D44"/>
    <mergeCell ref="I44:J44"/>
    <mergeCell ref="C45:D45"/>
    <mergeCell ref="E45:F45"/>
    <mergeCell ref="I45:J45"/>
    <mergeCell ref="E44:F44"/>
    <mergeCell ref="I25:J25"/>
    <mergeCell ref="K25:L25"/>
    <mergeCell ref="C4:D4"/>
    <mergeCell ref="C5:D5"/>
    <mergeCell ref="E5:F5"/>
    <mergeCell ref="I4:J4"/>
    <mergeCell ref="I5:J5"/>
    <mergeCell ref="K5:L5"/>
    <mergeCell ref="I24:J24"/>
    <mergeCell ref="A4:B6"/>
    <mergeCell ref="E4:F4"/>
    <mergeCell ref="A24:B26"/>
    <mergeCell ref="C24:D24"/>
    <mergeCell ref="C25:D25"/>
    <mergeCell ref="E25:F25"/>
    <mergeCell ref="E24:F24"/>
    <mergeCell ref="O45:P45"/>
    <mergeCell ref="O4:P4"/>
    <mergeCell ref="O5:P5"/>
    <mergeCell ref="O24:P24"/>
    <mergeCell ref="O25:P25"/>
    <mergeCell ref="O44:P4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2"/>
  <ignoredErrors>
    <ignoredError sqref="C13:G13 H13:J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AE5CAA7-B695-41B5-B803-56EFFDF34D1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245" id="{175EAEC1-69B6-4BF0-BC98-45FB0437481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D26DEDB2-B5E1-405A-B256-8B802EFA6D7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46" id="{4B18F59D-C7D3-4008-A727-25B83564ED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B84B7BF2-AADD-499C-8DE7-BA2CB270FB9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247" id="{32B6219A-ED3A-4ED2-8B5E-3618575A19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E9401B1-CEC4-44EB-A030-D49D7D25BD3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248" id="{3F3808E6-41D0-41A4-BEC7-146C0F8F6CB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8B8A7EDA-C07A-4389-B4A0-6611008F82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249" id="{37AD2CE7-68EB-4720-A686-6ED8E18D10C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FFA9C176-35FF-4E92-8465-1F6D501A34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250" id="{396467D4-38FC-4CB5-8030-9947C326A3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76829993-51DB-449E-9A5F-7B6BDD29832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26" id="{8A96D951-0E9F-4C8B-ACEF-0402B82FAA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A502AC78-A192-40A3-B62B-3EEB7327610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6" id="{A903B1F2-257E-48C8-AA1F-710D0D5C2DA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3695A84A-DAA6-49DF-8C35-D62293DAF2F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3" id="{33E0C9DC-9ACB-4562-97C7-17FD07E499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6281B-D85F-4DCE-AC45-E54A65ECDDBC}">
  <sheetPr>
    <pageSetUpPr fitToPage="1"/>
  </sheetPr>
  <dimension ref="A1:T69"/>
  <sheetViews>
    <sheetView showGridLines="0" workbookViewId="0">
      <selection activeCell="I54" sqref="I54:J59"/>
    </sheetView>
  </sheetViews>
  <sheetFormatPr defaultRowHeight="15" x14ac:dyDescent="0.25"/>
  <cols>
    <col min="1" max="1" width="3.140625" customWidth="1"/>
    <col min="2" max="2" width="28.7109375" customWidth="1"/>
    <col min="5" max="6" width="9.140625" customWidth="1"/>
    <col min="7" max="7" width="10.85546875" customWidth="1"/>
    <col min="8" max="8" width="1.85546875" customWidth="1"/>
    <col min="11" max="12" width="9.140625" customWidth="1"/>
    <col min="13" max="13" width="10.85546875" customWidth="1"/>
    <col min="14" max="14" width="1.85546875" customWidth="1"/>
    <col min="16" max="16" width="9.140625" style="34"/>
    <col min="17" max="17" width="10.85546875" customWidth="1"/>
  </cols>
  <sheetData>
    <row r="1" spans="1:20" ht="15.75" x14ac:dyDescent="0.25">
      <c r="A1" s="4" t="s">
        <v>155</v>
      </c>
    </row>
    <row r="3" spans="1:20" ht="8.25" customHeight="1" thickBot="1" x14ac:dyDescent="0.3">
      <c r="Q3" s="10"/>
    </row>
    <row r="4" spans="1:20" x14ac:dyDescent="0.25">
      <c r="A4" s="329" t="s">
        <v>3</v>
      </c>
      <c r="B4" s="312"/>
      <c r="C4" s="348" t="s">
        <v>1</v>
      </c>
      <c r="D4" s="346"/>
      <c r="E4" s="341" t="s">
        <v>104</v>
      </c>
      <c r="F4" s="341"/>
      <c r="G4" s="130" t="s">
        <v>0</v>
      </c>
      <c r="I4" s="342">
        <v>1000</v>
      </c>
      <c r="J4" s="341"/>
      <c r="K4" s="351" t="s">
        <v>104</v>
      </c>
      <c r="L4" s="352"/>
      <c r="M4" s="130" t="s">
        <v>0</v>
      </c>
      <c r="O4" s="340" t="s">
        <v>22</v>
      </c>
      <c r="P4" s="341"/>
      <c r="Q4" s="130" t="s">
        <v>0</v>
      </c>
    </row>
    <row r="5" spans="1:20" x14ac:dyDescent="0.25">
      <c r="A5" s="347"/>
      <c r="B5" s="313"/>
      <c r="C5" s="349" t="s">
        <v>59</v>
      </c>
      <c r="D5" s="339"/>
      <c r="E5" s="343" t="str">
        <f>C5</f>
        <v>mar</v>
      </c>
      <c r="F5" s="343"/>
      <c r="G5" s="131" t="s">
        <v>149</v>
      </c>
      <c r="I5" s="338" t="str">
        <f>C5</f>
        <v>mar</v>
      </c>
      <c r="J5" s="343"/>
      <c r="K5" s="344" t="str">
        <f>C5</f>
        <v>mar</v>
      </c>
      <c r="L5" s="345"/>
      <c r="M5" s="131" t="str">
        <f>G5</f>
        <v>2023 /2022</v>
      </c>
      <c r="O5" s="338" t="str">
        <f>C5</f>
        <v>mar</v>
      </c>
      <c r="P5" s="339"/>
      <c r="Q5" s="131" t="str">
        <f>G5</f>
        <v>2023 /2022</v>
      </c>
    </row>
    <row r="6" spans="1:20" ht="19.5" customHeight="1" x14ac:dyDescent="0.25">
      <c r="A6" s="347"/>
      <c r="B6" s="313"/>
      <c r="C6" s="139">
        <v>2022</v>
      </c>
      <c r="D6" s="137">
        <v>2023</v>
      </c>
      <c r="E6" s="68">
        <f>C6</f>
        <v>2022</v>
      </c>
      <c r="F6" s="137">
        <f>D6</f>
        <v>2023</v>
      </c>
      <c r="G6" s="131" t="s">
        <v>1</v>
      </c>
      <c r="I6" s="16">
        <f>C6</f>
        <v>2022</v>
      </c>
      <c r="J6" s="138">
        <f>D6</f>
        <v>2023</v>
      </c>
      <c r="K6" s="136">
        <f>E6</f>
        <v>2022</v>
      </c>
      <c r="L6" s="137">
        <f>D6</f>
        <v>2023</v>
      </c>
      <c r="M6" s="260">
        <v>1000</v>
      </c>
      <c r="O6" s="16">
        <f>C6</f>
        <v>2022</v>
      </c>
      <c r="P6" s="138">
        <f>D6</f>
        <v>2023</v>
      </c>
      <c r="Q6" s="131"/>
    </row>
    <row r="7" spans="1:20" ht="19.5" customHeight="1" x14ac:dyDescent="0.25">
      <c r="A7" s="23" t="s">
        <v>115</v>
      </c>
      <c r="B7" s="15"/>
      <c r="C7" s="78">
        <f>C8+C9</f>
        <v>129979.53999999998</v>
      </c>
      <c r="D7" s="210">
        <f>D8+D9</f>
        <v>135304.49000000005</v>
      </c>
      <c r="E7" s="216">
        <f t="shared" ref="E7:E19" si="0">C7/$C$20</f>
        <v>0.45483367998281715</v>
      </c>
      <c r="F7" s="217">
        <f t="shared" ref="F7:F19" si="1">D7/$D$20</f>
        <v>0.47985573596539483</v>
      </c>
      <c r="G7" s="53">
        <f>(D7-C7)/C7</f>
        <v>4.0967601516362272E-2</v>
      </c>
      <c r="I7" s="224">
        <f>I8+I9</f>
        <v>38608.690999999992</v>
      </c>
      <c r="J7" s="225">
        <f>J8+J9</f>
        <v>41274.862999999998</v>
      </c>
      <c r="K7" s="229">
        <f t="shared" ref="K7:K19" si="2">I7/$I$20</f>
        <v>0.4825039100263287</v>
      </c>
      <c r="L7" s="230">
        <f t="shared" ref="L7:L19" si="3">J7/$J$20</f>
        <v>0.50191603662871964</v>
      </c>
      <c r="M7" s="53">
        <f>(J7-I7)/I7</f>
        <v>6.9056265077725804E-2</v>
      </c>
      <c r="O7" s="63">
        <f t="shared" ref="O7:P20" si="4">(I7/C7)*10</f>
        <v>2.9703667977283192</v>
      </c>
      <c r="P7" s="237">
        <f t="shared" si="4"/>
        <v>3.0505168749388867</v>
      </c>
      <c r="Q7" s="53">
        <f>(P7-O7)/O7</f>
        <v>2.6983225530215565E-2</v>
      </c>
    </row>
    <row r="8" spans="1:20" ht="20.100000000000001" customHeight="1" x14ac:dyDescent="0.25">
      <c r="A8" s="8" t="s">
        <v>4</v>
      </c>
      <c r="C8" s="19">
        <v>64844.270000000004</v>
      </c>
      <c r="D8" s="140">
        <v>68284.980000000054</v>
      </c>
      <c r="E8" s="214">
        <f t="shared" si="0"/>
        <v>0.22690769601045979</v>
      </c>
      <c r="F8" s="215">
        <f t="shared" si="1"/>
        <v>0.24217185500113322</v>
      </c>
      <c r="G8" s="52">
        <f>(D8-C8)/C8</f>
        <v>5.3061126295354234E-2</v>
      </c>
      <c r="I8" s="19">
        <v>22289.053999999993</v>
      </c>
      <c r="J8" s="140">
        <v>23528.945000000007</v>
      </c>
      <c r="K8" s="227">
        <f t="shared" si="2"/>
        <v>0.27855271513318025</v>
      </c>
      <c r="L8" s="228">
        <f t="shared" si="3"/>
        <v>0.28611978240739733</v>
      </c>
      <c r="M8" s="52">
        <f>(J8-I8)/I8</f>
        <v>5.5627798290587595E-2</v>
      </c>
      <c r="O8" s="27">
        <f t="shared" si="4"/>
        <v>3.4373205219212108</v>
      </c>
      <c r="P8" s="143">
        <f t="shared" si="4"/>
        <v>3.4456984537448774</v>
      </c>
      <c r="Q8" s="52">
        <f>(P8-O8)/O8</f>
        <v>2.4373437886391455E-3</v>
      </c>
      <c r="R8" s="119"/>
      <c r="S8" s="296"/>
      <c r="T8" s="2"/>
    </row>
    <row r="9" spans="1:20" ht="20.100000000000001" customHeight="1" x14ac:dyDescent="0.25">
      <c r="A9" s="8" t="s">
        <v>5</v>
      </c>
      <c r="C9" s="19">
        <v>65135.269999999975</v>
      </c>
      <c r="D9" s="140">
        <v>67019.509999999995</v>
      </c>
      <c r="E9" s="214">
        <f t="shared" si="0"/>
        <v>0.22792598397235736</v>
      </c>
      <c r="F9" s="215">
        <f t="shared" si="1"/>
        <v>0.2376838809642616</v>
      </c>
      <c r="G9" s="52">
        <f>(D9-C9)/C9</f>
        <v>2.8928106078320096E-2</v>
      </c>
      <c r="I9" s="19">
        <v>16319.637000000001</v>
      </c>
      <c r="J9" s="140">
        <v>17745.917999999994</v>
      </c>
      <c r="K9" s="227">
        <f t="shared" si="2"/>
        <v>0.20395119489314845</v>
      </c>
      <c r="L9" s="228">
        <f t="shared" si="3"/>
        <v>0.2157962542213224</v>
      </c>
      <c r="M9" s="52">
        <f>(J9-I9)/I9</f>
        <v>8.7396613049664867E-2</v>
      </c>
      <c r="O9" s="27">
        <f t="shared" si="4"/>
        <v>2.5054992479496914</v>
      </c>
      <c r="P9" s="143">
        <f t="shared" si="4"/>
        <v>2.6478734326765441</v>
      </c>
      <c r="Q9" s="52">
        <f t="shared" ref="Q9:Q20" si="5">(P9-O9)/O9</f>
        <v>5.6824676696016103E-2</v>
      </c>
      <c r="R9" s="119"/>
      <c r="S9" s="119"/>
      <c r="T9" s="2"/>
    </row>
    <row r="10" spans="1:20" ht="20.100000000000001" customHeight="1" x14ac:dyDescent="0.25">
      <c r="A10" s="23" t="s">
        <v>38</v>
      </c>
      <c r="B10" s="15"/>
      <c r="C10" s="78">
        <f>C11+C12</f>
        <v>96177.760000000009</v>
      </c>
      <c r="D10" s="210">
        <f>D11+D12</f>
        <v>91805.00999999998</v>
      </c>
      <c r="E10" s="216">
        <f t="shared" si="0"/>
        <v>0.33655207976043156</v>
      </c>
      <c r="F10" s="217">
        <f t="shared" si="1"/>
        <v>0.3255853566933396</v>
      </c>
      <c r="G10" s="53">
        <f>(D10-C10)/C10</f>
        <v>-4.546529259986954E-2</v>
      </c>
      <c r="I10" s="224">
        <f>I11+I12</f>
        <v>12639.063000000006</v>
      </c>
      <c r="J10" s="225">
        <f>J11+J12</f>
        <v>12963.206000000002</v>
      </c>
      <c r="K10" s="229">
        <f t="shared" si="2"/>
        <v>0.15795400358352227</v>
      </c>
      <c r="L10" s="230">
        <f t="shared" si="3"/>
        <v>0.15763688852272242</v>
      </c>
      <c r="M10" s="53">
        <f>(J10-I10)/I10</f>
        <v>2.5646125824358677E-2</v>
      </c>
      <c r="O10" s="63">
        <f t="shared" si="4"/>
        <v>1.3141357211895976</v>
      </c>
      <c r="P10" s="237">
        <f t="shared" si="4"/>
        <v>1.4120368812116033</v>
      </c>
      <c r="Q10" s="53">
        <f t="shared" si="5"/>
        <v>7.4498515216816719E-2</v>
      </c>
      <c r="T10" s="2"/>
    </row>
    <row r="11" spans="1:20" ht="20.100000000000001" customHeight="1" x14ac:dyDescent="0.25">
      <c r="A11" s="8"/>
      <c r="B11" t="s">
        <v>6</v>
      </c>
      <c r="C11" s="19">
        <v>91844.86</v>
      </c>
      <c r="D11" s="140">
        <v>88257.939999999988</v>
      </c>
      <c r="E11" s="214">
        <f t="shared" si="0"/>
        <v>0.32139008694219606</v>
      </c>
      <c r="F11" s="215">
        <f t="shared" si="1"/>
        <v>0.31300571587454074</v>
      </c>
      <c r="G11" s="52">
        <f t="shared" ref="G11:G19" si="6">(D11-C11)/C11</f>
        <v>-3.9054117998546821E-2</v>
      </c>
      <c r="I11" s="19">
        <v>11838.957000000006</v>
      </c>
      <c r="J11" s="140">
        <v>12160.184000000001</v>
      </c>
      <c r="K11" s="227">
        <f t="shared" si="2"/>
        <v>0.14795484890004632</v>
      </c>
      <c r="L11" s="228">
        <f t="shared" si="3"/>
        <v>0.14787187441315</v>
      </c>
      <c r="M11" s="52">
        <f t="shared" ref="M11:M19" si="7">(J11-I11)/I11</f>
        <v>2.7133048967066538E-2</v>
      </c>
      <c r="O11" s="27">
        <f t="shared" si="4"/>
        <v>1.2890168268534576</v>
      </c>
      <c r="P11" s="143">
        <f t="shared" si="4"/>
        <v>1.3778005695578213</v>
      </c>
      <c r="Q11" s="52">
        <f t="shared" si="5"/>
        <v>6.88771014115373E-2</v>
      </c>
    </row>
    <row r="12" spans="1:20" ht="20.100000000000001" customHeight="1" x14ac:dyDescent="0.25">
      <c r="A12" s="8"/>
      <c r="B12" t="s">
        <v>39</v>
      </c>
      <c r="C12" s="19">
        <v>4332.9000000000024</v>
      </c>
      <c r="D12" s="140">
        <v>3547.0699999999997</v>
      </c>
      <c r="E12" s="218">
        <f t="shared" si="0"/>
        <v>1.5161992818235468E-2</v>
      </c>
      <c r="F12" s="219">
        <f t="shared" si="1"/>
        <v>1.2579640818798934E-2</v>
      </c>
      <c r="G12" s="52">
        <f t="shared" si="6"/>
        <v>-0.18136352096748187</v>
      </c>
      <c r="I12" s="19">
        <v>800.10599999999988</v>
      </c>
      <c r="J12" s="140">
        <v>803.02200000000039</v>
      </c>
      <c r="K12" s="231">
        <f t="shared" si="2"/>
        <v>9.9991546834759491E-3</v>
      </c>
      <c r="L12" s="232">
        <f t="shared" si="3"/>
        <v>9.7650141095724039E-3</v>
      </c>
      <c r="M12" s="52">
        <f t="shared" si="7"/>
        <v>3.6445171014846895E-3</v>
      </c>
      <c r="O12" s="27">
        <f t="shared" si="4"/>
        <v>1.8465831198504454</v>
      </c>
      <c r="P12" s="143">
        <f t="shared" si="4"/>
        <v>2.2639023193790946</v>
      </c>
      <c r="Q12" s="52">
        <f t="shared" si="5"/>
        <v>0.22599535057076001</v>
      </c>
    </row>
    <row r="13" spans="1:20" ht="20.100000000000001" customHeight="1" x14ac:dyDescent="0.25">
      <c r="A13" s="23" t="s">
        <v>130</v>
      </c>
      <c r="B13" s="15"/>
      <c r="C13" s="78">
        <f>SUM(C14:C16)</f>
        <v>54562.330000000009</v>
      </c>
      <c r="D13" s="210">
        <f>SUM(D14:D16)</f>
        <v>50671.690000000017</v>
      </c>
      <c r="E13" s="216">
        <f t="shared" si="0"/>
        <v>0.19092839797968875</v>
      </c>
      <c r="F13" s="217">
        <f t="shared" si="1"/>
        <v>0.17970653521963931</v>
      </c>
      <c r="G13" s="53">
        <f t="shared" si="6"/>
        <v>-7.1306339007150013E-2</v>
      </c>
      <c r="I13" s="224">
        <f>SUM(I14:I16)</f>
        <v>26830.892</v>
      </c>
      <c r="J13" s="225">
        <f>SUM(J14:J16)</f>
        <v>26294.216</v>
      </c>
      <c r="K13" s="229">
        <f t="shared" si="2"/>
        <v>0.3353133702329909</v>
      </c>
      <c r="L13" s="230">
        <f t="shared" si="3"/>
        <v>0.31974639579008335</v>
      </c>
      <c r="M13" s="53">
        <f t="shared" si="7"/>
        <v>-2.0002167650631945E-2</v>
      </c>
      <c r="O13" s="63">
        <f t="shared" si="4"/>
        <v>4.9174754817105493</v>
      </c>
      <c r="P13" s="237">
        <f t="shared" si="4"/>
        <v>5.1891334194695284</v>
      </c>
      <c r="Q13" s="53">
        <f t="shared" si="5"/>
        <v>5.5243374119372864E-2</v>
      </c>
    </row>
    <row r="14" spans="1:20" ht="20.100000000000001" customHeight="1" x14ac:dyDescent="0.25">
      <c r="A14" s="8"/>
      <c r="B14" s="3" t="s">
        <v>7</v>
      </c>
      <c r="C14" s="31">
        <v>51071.450000000012</v>
      </c>
      <c r="D14" s="141">
        <v>47616.55000000001</v>
      </c>
      <c r="E14" s="214">
        <f t="shared" si="0"/>
        <v>0.17871286162082475</v>
      </c>
      <c r="F14" s="215">
        <f t="shared" si="1"/>
        <v>0.16887151819117766</v>
      </c>
      <c r="G14" s="52">
        <f t="shared" si="6"/>
        <v>-6.7648363224462993E-2</v>
      </c>
      <c r="I14" s="31">
        <v>25512.146000000001</v>
      </c>
      <c r="J14" s="141">
        <v>24684.861000000001</v>
      </c>
      <c r="K14" s="227">
        <f t="shared" si="2"/>
        <v>0.31883262237931259</v>
      </c>
      <c r="L14" s="228">
        <f t="shared" si="3"/>
        <v>0.30017610471174316</v>
      </c>
      <c r="M14" s="52">
        <f t="shared" si="7"/>
        <v>-3.2427103545111406E-2</v>
      </c>
      <c r="O14" s="27">
        <f t="shared" si="4"/>
        <v>4.9953831348042783</v>
      </c>
      <c r="P14" s="143">
        <f t="shared" si="4"/>
        <v>5.1840927156629357</v>
      </c>
      <c r="Q14" s="52">
        <f t="shared" si="5"/>
        <v>3.7776798248739564E-2</v>
      </c>
      <c r="S14" s="119"/>
    </row>
    <row r="15" spans="1:20" ht="20.100000000000001" customHeight="1" x14ac:dyDescent="0.25">
      <c r="A15" s="8"/>
      <c r="B15" s="3" t="s">
        <v>8</v>
      </c>
      <c r="C15" s="31">
        <v>1644.0200000000002</v>
      </c>
      <c r="D15" s="141">
        <v>1819.2299999999998</v>
      </c>
      <c r="E15" s="214">
        <f t="shared" si="0"/>
        <v>5.7528720794468979E-3</v>
      </c>
      <c r="F15" s="215">
        <f t="shared" si="1"/>
        <v>6.4518771737754211E-3</v>
      </c>
      <c r="G15" s="52">
        <f t="shared" si="6"/>
        <v>0.10657412926850011</v>
      </c>
      <c r="I15" s="31">
        <v>962.30099999999993</v>
      </c>
      <c r="J15" s="141">
        <v>1281.5949999999998</v>
      </c>
      <c r="K15" s="227">
        <f t="shared" si="2"/>
        <v>1.2026152223659853E-2</v>
      </c>
      <c r="L15" s="228">
        <f t="shared" si="3"/>
        <v>1.5584620667624843E-2</v>
      </c>
      <c r="M15" s="52">
        <f t="shared" si="7"/>
        <v>0.33180262724448994</v>
      </c>
      <c r="O15" s="27">
        <f t="shared" si="4"/>
        <v>5.8533412002287069</v>
      </c>
      <c r="P15" s="143">
        <f t="shared" si="4"/>
        <v>7.044711223979375</v>
      </c>
      <c r="Q15" s="52">
        <f t="shared" si="5"/>
        <v>0.20353674644903971</v>
      </c>
    </row>
    <row r="16" spans="1:20" ht="20.100000000000001" customHeight="1" x14ac:dyDescent="0.25">
      <c r="A16" s="32"/>
      <c r="B16" s="33" t="s">
        <v>9</v>
      </c>
      <c r="C16" s="211">
        <v>1846.8600000000001</v>
      </c>
      <c r="D16" s="212">
        <v>1235.9100000000001</v>
      </c>
      <c r="E16" s="218">
        <f t="shared" si="0"/>
        <v>6.4626642794170979E-3</v>
      </c>
      <c r="F16" s="219">
        <f t="shared" si="1"/>
        <v>4.3831398546862041E-3</v>
      </c>
      <c r="G16" s="52">
        <f t="shared" si="6"/>
        <v>-0.33080471719567267</v>
      </c>
      <c r="I16" s="211">
        <v>356.44499999999999</v>
      </c>
      <c r="J16" s="212">
        <v>327.76</v>
      </c>
      <c r="K16" s="231">
        <f t="shared" si="2"/>
        <v>4.4545956300185039E-3</v>
      </c>
      <c r="L16" s="232">
        <f t="shared" si="3"/>
        <v>3.9856704107153343E-3</v>
      </c>
      <c r="M16" s="52">
        <f t="shared" si="7"/>
        <v>-8.0475248635834426E-2</v>
      </c>
      <c r="O16" s="27">
        <f t="shared" si="4"/>
        <v>1.9300055228874955</v>
      </c>
      <c r="P16" s="143">
        <f t="shared" si="4"/>
        <v>2.6519730401080981</v>
      </c>
      <c r="Q16" s="52">
        <f t="shared" si="5"/>
        <v>0.37407536333909641</v>
      </c>
    </row>
    <row r="17" spans="1:17" ht="20.100000000000001" customHeight="1" x14ac:dyDescent="0.25">
      <c r="A17" s="8" t="s">
        <v>131</v>
      </c>
      <c r="B17" s="3"/>
      <c r="C17" s="19">
        <v>599.06000000000006</v>
      </c>
      <c r="D17" s="140">
        <v>76.78</v>
      </c>
      <c r="E17" s="214">
        <f t="shared" si="0"/>
        <v>2.096273492970559E-3</v>
      </c>
      <c r="F17" s="215">
        <f t="shared" si="1"/>
        <v>2.7229934060150554E-4</v>
      </c>
      <c r="G17" s="54">
        <f t="shared" si="6"/>
        <v>-0.87183253764230639</v>
      </c>
      <c r="I17" s="31">
        <v>335.435</v>
      </c>
      <c r="J17" s="141">
        <v>178.87699999999998</v>
      </c>
      <c r="K17" s="227">
        <f t="shared" si="2"/>
        <v>4.1920276204049913E-3</v>
      </c>
      <c r="L17" s="228">
        <f t="shared" si="3"/>
        <v>2.1752037041052196E-3</v>
      </c>
      <c r="M17" s="54">
        <f t="shared" si="7"/>
        <v>-0.46673125940942367</v>
      </c>
      <c r="O17" s="238">
        <f t="shared" si="4"/>
        <v>5.5993556571962735</v>
      </c>
      <c r="P17" s="239">
        <f t="shared" si="4"/>
        <v>23.297343058088043</v>
      </c>
      <c r="Q17" s="54">
        <f t="shared" si="5"/>
        <v>3.1607185691350708</v>
      </c>
    </row>
    <row r="18" spans="1:17" ht="20.100000000000001" customHeight="1" x14ac:dyDescent="0.25">
      <c r="A18" s="8" t="s">
        <v>10</v>
      </c>
      <c r="C18" s="19">
        <v>1620.43</v>
      </c>
      <c r="D18" s="140">
        <v>1776.3600000000013</v>
      </c>
      <c r="E18" s="214">
        <f t="shared" si="0"/>
        <v>5.6703242683775962E-3</v>
      </c>
      <c r="F18" s="215">
        <f t="shared" si="1"/>
        <v>6.2998392377037081E-3</v>
      </c>
      <c r="G18" s="52">
        <f t="shared" si="6"/>
        <v>9.6227544540647358E-2</v>
      </c>
      <c r="I18" s="19">
        <v>898.83999999999958</v>
      </c>
      <c r="J18" s="140">
        <v>947.41000000000031</v>
      </c>
      <c r="K18" s="227">
        <f t="shared" si="2"/>
        <v>1.1233061863922431E-2</v>
      </c>
      <c r="L18" s="228">
        <f t="shared" si="3"/>
        <v>1.1520820123919381E-2</v>
      </c>
      <c r="M18" s="52">
        <f t="shared" si="7"/>
        <v>5.4036313470696401E-2</v>
      </c>
      <c r="O18" s="27">
        <f t="shared" si="4"/>
        <v>5.5469227303863766</v>
      </c>
      <c r="P18" s="143">
        <f t="shared" si="4"/>
        <v>5.3334346641446526</v>
      </c>
      <c r="Q18" s="52">
        <f t="shared" si="5"/>
        <v>-3.848765822394163E-2</v>
      </c>
    </row>
    <row r="19" spans="1:17" ht="20.100000000000001" customHeight="1" thickBot="1" x14ac:dyDescent="0.3">
      <c r="A19" s="8" t="s">
        <v>11</v>
      </c>
      <c r="B19" s="10"/>
      <c r="C19" s="21">
        <v>2834.66</v>
      </c>
      <c r="D19" s="142">
        <v>2334.7700000000004</v>
      </c>
      <c r="E19" s="220">
        <f t="shared" si="0"/>
        <v>9.9192445157144926E-3</v>
      </c>
      <c r="F19" s="221">
        <f t="shared" si="1"/>
        <v>8.280233543320881E-3</v>
      </c>
      <c r="G19" s="55">
        <f t="shared" si="6"/>
        <v>-0.17634919179019687</v>
      </c>
      <c r="I19" s="21">
        <v>704.4430000000001</v>
      </c>
      <c r="J19" s="142">
        <v>576.02499999999998</v>
      </c>
      <c r="K19" s="233">
        <f t="shared" si="2"/>
        <v>8.8036266728306629E-3</v>
      </c>
      <c r="L19" s="234">
        <f t="shared" si="3"/>
        <v>7.0046552304500256E-3</v>
      </c>
      <c r="M19" s="55">
        <f t="shared" si="7"/>
        <v>-0.18229721922142758</v>
      </c>
      <c r="O19" s="240">
        <f t="shared" si="4"/>
        <v>2.4851057975206907</v>
      </c>
      <c r="P19" s="241">
        <f t="shared" si="4"/>
        <v>2.4671595060755442</v>
      </c>
      <c r="Q19" s="55">
        <f t="shared" si="5"/>
        <v>-7.2215402109040627E-3</v>
      </c>
    </row>
    <row r="20" spans="1:17" ht="26.25" customHeight="1" thickBot="1" x14ac:dyDescent="0.3">
      <c r="A20" s="12" t="s">
        <v>12</v>
      </c>
      <c r="B20" s="48"/>
      <c r="C20" s="213">
        <f>C8+C9+C10+C13+C17+C18+C19</f>
        <v>285773.77999999997</v>
      </c>
      <c r="D20" s="145">
        <f>D8+D9+D10+D13+D17+D18+D19</f>
        <v>281969.10000000009</v>
      </c>
      <c r="E20" s="222">
        <f>E8+E9+E10+E13+E17+E18+E19</f>
        <v>1.0000000000000002</v>
      </c>
      <c r="F20" s="223">
        <f>F8+F9+F10+F13+F17+F18+F19</f>
        <v>0.99999999999999978</v>
      </c>
      <c r="G20" s="55">
        <f>(D20-C20)/C20</f>
        <v>-1.3313607707466644E-2</v>
      </c>
      <c r="H20" s="1"/>
      <c r="I20" s="213">
        <f>I8+I9+I10+I13+I17+I18+I19</f>
        <v>80017.364000000001</v>
      </c>
      <c r="J20" s="226">
        <f>J8+J9+J10+J13+J17+J18+J19</f>
        <v>82234.596999999994</v>
      </c>
      <c r="K20" s="235">
        <f>K8+K9+K10+K13+K17+K18+K19</f>
        <v>0.99999999999999989</v>
      </c>
      <c r="L20" s="236">
        <f>L8+L9+L10+L13+L17+L18+L19</f>
        <v>1.0000000000000002</v>
      </c>
      <c r="M20" s="55">
        <f>(J20-I20)/I20</f>
        <v>2.7709398175126E-2</v>
      </c>
      <c r="N20" s="1"/>
      <c r="O20" s="24">
        <f t="shared" si="4"/>
        <v>2.8000246908586228</v>
      </c>
      <c r="P20" s="242">
        <f t="shared" si="4"/>
        <v>2.9164400283577163</v>
      </c>
      <c r="Q20" s="55">
        <f t="shared" si="5"/>
        <v>4.1576539620939892E-2</v>
      </c>
    </row>
    <row r="21" spans="1:17" x14ac:dyDescent="0.25">
      <c r="J21" s="272"/>
    </row>
    <row r="22" spans="1:17" x14ac:dyDescent="0.25">
      <c r="A22" s="1"/>
    </row>
    <row r="23" spans="1:17" ht="8.25" customHeight="1" thickBot="1" x14ac:dyDescent="0.3"/>
    <row r="24" spans="1:17" ht="15" customHeight="1" x14ac:dyDescent="0.25">
      <c r="A24" s="329" t="s">
        <v>2</v>
      </c>
      <c r="B24" s="312"/>
      <c r="C24" s="348" t="s">
        <v>1</v>
      </c>
      <c r="D24" s="346"/>
      <c r="E24" s="341" t="s">
        <v>105</v>
      </c>
      <c r="F24" s="341"/>
      <c r="G24" s="130" t="s">
        <v>0</v>
      </c>
      <c r="I24" s="342">
        <v>1000</v>
      </c>
      <c r="J24" s="346"/>
      <c r="K24" s="341" t="s">
        <v>105</v>
      </c>
      <c r="L24" s="341"/>
      <c r="M24" s="130" t="s">
        <v>0</v>
      </c>
      <c r="O24" s="340" t="s">
        <v>22</v>
      </c>
      <c r="P24" s="341"/>
      <c r="Q24" s="130" t="s">
        <v>0</v>
      </c>
    </row>
    <row r="25" spans="1:17" ht="15" customHeight="1" x14ac:dyDescent="0.25">
      <c r="A25" s="347"/>
      <c r="B25" s="313"/>
      <c r="C25" s="349" t="str">
        <f>C5</f>
        <v>mar</v>
      </c>
      <c r="D25" s="339"/>
      <c r="E25" s="343" t="str">
        <f>C5</f>
        <v>mar</v>
      </c>
      <c r="F25" s="343"/>
      <c r="G25" s="131" t="str">
        <f>G5</f>
        <v>2023 /2022</v>
      </c>
      <c r="I25" s="338" t="str">
        <f>C5</f>
        <v>mar</v>
      </c>
      <c r="J25" s="339"/>
      <c r="K25" s="350" t="str">
        <f>C5</f>
        <v>mar</v>
      </c>
      <c r="L25" s="345"/>
      <c r="M25" s="131" t="str">
        <f>G5</f>
        <v>2023 /2022</v>
      </c>
      <c r="O25" s="338" t="str">
        <f>C5</f>
        <v>mar</v>
      </c>
      <c r="P25" s="339"/>
      <c r="Q25" s="131" t="str">
        <f>G5</f>
        <v>2023 /2022</v>
      </c>
    </row>
    <row r="26" spans="1:17" ht="19.5" customHeight="1" x14ac:dyDescent="0.25">
      <c r="A26" s="347"/>
      <c r="B26" s="313"/>
      <c r="C26" s="139">
        <f>C6</f>
        <v>2022</v>
      </c>
      <c r="D26" s="137">
        <f>D6</f>
        <v>2023</v>
      </c>
      <c r="E26" s="68">
        <f>C6</f>
        <v>2022</v>
      </c>
      <c r="F26" s="137">
        <f>D6</f>
        <v>2023</v>
      </c>
      <c r="G26" s="131" t="s">
        <v>1</v>
      </c>
      <c r="I26" s="16">
        <f>C6</f>
        <v>2022</v>
      </c>
      <c r="J26" s="138">
        <f>D6</f>
        <v>2023</v>
      </c>
      <c r="K26" s="136">
        <f>C6</f>
        <v>2022</v>
      </c>
      <c r="L26" s="137">
        <f>D6</f>
        <v>2023</v>
      </c>
      <c r="M26" s="260">
        <v>1000</v>
      </c>
      <c r="O26" s="16">
        <f>C6</f>
        <v>2022</v>
      </c>
      <c r="P26" s="138">
        <f>D6</f>
        <v>2023</v>
      </c>
      <c r="Q26" s="131"/>
    </row>
    <row r="27" spans="1:17" ht="19.5" customHeight="1" x14ac:dyDescent="0.25">
      <c r="A27" s="23" t="s">
        <v>115</v>
      </c>
      <c r="B27" s="15"/>
      <c r="C27" s="78">
        <f>C28+C29</f>
        <v>54973.14</v>
      </c>
      <c r="D27" s="210">
        <f>D28+D29</f>
        <v>56507.05</v>
      </c>
      <c r="E27" s="216">
        <f>C27/$C$40</f>
        <v>0.39000406511851615</v>
      </c>
      <c r="F27" s="217">
        <f>D27/$D$40</f>
        <v>0.43077369805936649</v>
      </c>
      <c r="G27" s="53">
        <f>(D27-C27)/C27</f>
        <v>2.7902899488732199E-2</v>
      </c>
      <c r="I27" s="78">
        <f>I28+I29</f>
        <v>14132.994999999999</v>
      </c>
      <c r="J27" s="210">
        <f>J28+J29</f>
        <v>14596.880999999998</v>
      </c>
      <c r="K27" s="216">
        <f>I27/$I$40</f>
        <v>0.36478478038789541</v>
      </c>
      <c r="L27" s="217">
        <f>J27/$J$40</f>
        <v>0.3811312910740397</v>
      </c>
      <c r="M27" s="53">
        <f>(J27-I27)/I27</f>
        <v>3.2822908378584911E-2</v>
      </c>
      <c r="O27" s="63">
        <f t="shared" ref="O27:P40" si="8">(I27/C27)*10</f>
        <v>2.5708909842151999</v>
      </c>
      <c r="P27" s="237">
        <f t="shared" si="8"/>
        <v>2.5831964330114552</v>
      </c>
      <c r="Q27" s="53">
        <f>(P27-O27)/O27</f>
        <v>4.7864529736221734E-3</v>
      </c>
    </row>
    <row r="28" spans="1:17" ht="20.100000000000001" customHeight="1" x14ac:dyDescent="0.25">
      <c r="A28" s="8" t="s">
        <v>4</v>
      </c>
      <c r="C28" s="19">
        <v>29770.349999999995</v>
      </c>
      <c r="D28" s="140">
        <v>29854.68</v>
      </c>
      <c r="E28" s="214">
        <f>C28/$C$40</f>
        <v>0.21120419026457313</v>
      </c>
      <c r="F28" s="215">
        <f>D28/$D$40</f>
        <v>0.22759303322291655</v>
      </c>
      <c r="G28" s="52">
        <f>(D28-C28)/C28</f>
        <v>2.8326841975322898E-3</v>
      </c>
      <c r="I28" s="19">
        <v>8160.6220000000021</v>
      </c>
      <c r="J28" s="140">
        <v>8180.5439999999962</v>
      </c>
      <c r="K28" s="214">
        <f>I28/$I$40</f>
        <v>0.21063268642624078</v>
      </c>
      <c r="L28" s="215">
        <f>J28/$J$40</f>
        <v>0.21359777451141707</v>
      </c>
      <c r="M28" s="52">
        <f>(J28-I28)/I28</f>
        <v>2.4412354842552578E-3</v>
      </c>
      <c r="O28" s="27">
        <f t="shared" si="8"/>
        <v>2.7411911515988234</v>
      </c>
      <c r="P28" s="143">
        <f t="shared" si="8"/>
        <v>2.7401211468352686</v>
      </c>
      <c r="Q28" s="52">
        <f>(P28-O28)/O28</f>
        <v>-3.9034299484393809E-4</v>
      </c>
    </row>
    <row r="29" spans="1:17" ht="20.100000000000001" customHeight="1" x14ac:dyDescent="0.25">
      <c r="A29" s="8" t="s">
        <v>5</v>
      </c>
      <c r="C29" s="19">
        <v>25202.790000000005</v>
      </c>
      <c r="D29" s="140">
        <v>26652.37</v>
      </c>
      <c r="E29" s="214">
        <f>C29/$C$40</f>
        <v>0.17879987485394302</v>
      </c>
      <c r="F29" s="215">
        <f>D29/$D$40</f>
        <v>0.20318066483644992</v>
      </c>
      <c r="G29" s="52">
        <f t="shared" ref="G29:G40" si="9">(D29-C29)/C29</f>
        <v>5.751664795842025E-2</v>
      </c>
      <c r="I29" s="19">
        <v>5972.3729999999969</v>
      </c>
      <c r="J29" s="140">
        <v>6416.3370000000004</v>
      </c>
      <c r="K29" s="214">
        <f t="shared" ref="K29:K39" si="10">I29/$I$40</f>
        <v>0.15415209396165463</v>
      </c>
      <c r="L29" s="215">
        <f t="shared" ref="L29:L39" si="11">J29/$J$40</f>
        <v>0.16753351656262261</v>
      </c>
      <c r="M29" s="52">
        <f t="shared" ref="M29:M40" si="12">(J29-I29)/I29</f>
        <v>7.433628140774258E-2</v>
      </c>
      <c r="O29" s="27">
        <f t="shared" si="8"/>
        <v>2.3697269230906564</v>
      </c>
      <c r="P29" s="143">
        <f t="shared" si="8"/>
        <v>2.4074170514667177</v>
      </c>
      <c r="Q29" s="52">
        <f t="shared" ref="Q29:Q38" si="13">(P29-O29)/O29</f>
        <v>1.590484034628975E-2</v>
      </c>
    </row>
    <row r="30" spans="1:17" ht="20.100000000000001" customHeight="1" x14ac:dyDescent="0.25">
      <c r="A30" s="23" t="s">
        <v>38</v>
      </c>
      <c r="B30" s="15"/>
      <c r="C30" s="78">
        <f>C31+C32</f>
        <v>39030.720000000008</v>
      </c>
      <c r="D30" s="210">
        <f>D31+D32</f>
        <v>32148.589999999997</v>
      </c>
      <c r="E30" s="216">
        <f>C30/$C$40</f>
        <v>0.27690140065680391</v>
      </c>
      <c r="F30" s="217">
        <f>D30/$D$40</f>
        <v>0.24508033956283981</v>
      </c>
      <c r="G30" s="53">
        <f>(D30-C30)/C30</f>
        <v>-0.17632598117585355</v>
      </c>
      <c r="I30" s="78">
        <f>I31+I32</f>
        <v>5331.4430000000011</v>
      </c>
      <c r="J30" s="210">
        <f>J31+J32</f>
        <v>4938.3890000000029</v>
      </c>
      <c r="K30" s="216">
        <f t="shared" si="10"/>
        <v>0.13760913832528651</v>
      </c>
      <c r="L30" s="217">
        <f t="shared" si="11"/>
        <v>0.12894361304965338</v>
      </c>
      <c r="M30" s="53">
        <f t="shared" si="12"/>
        <v>-7.3723755463576776E-2</v>
      </c>
      <c r="O30" s="63">
        <f t="shared" si="8"/>
        <v>1.3659607099228506</v>
      </c>
      <c r="P30" s="237">
        <f t="shared" si="8"/>
        <v>1.5361137144739483</v>
      </c>
      <c r="Q30" s="53">
        <f t="shared" si="13"/>
        <v>0.12456654376296662</v>
      </c>
    </row>
    <row r="31" spans="1:17" ht="20.100000000000001" customHeight="1" x14ac:dyDescent="0.25">
      <c r="A31" s="8"/>
      <c r="B31" t="s">
        <v>6</v>
      </c>
      <c r="C31" s="31">
        <v>36235.100000000006</v>
      </c>
      <c r="D31" s="141">
        <v>30334.67</v>
      </c>
      <c r="E31" s="214">
        <f t="shared" ref="E31:E38" si="14">C31/$C$40</f>
        <v>0.25706802085483832</v>
      </c>
      <c r="F31" s="215">
        <f t="shared" ref="F31:F38" si="15">D31/$D$40</f>
        <v>0.23125217075233129</v>
      </c>
      <c r="G31" s="52">
        <f>(D31-C31)/C31</f>
        <v>-0.16283741455108464</v>
      </c>
      <c r="I31" s="31">
        <v>4855.1660000000011</v>
      </c>
      <c r="J31" s="141">
        <v>4557.2130000000025</v>
      </c>
      <c r="K31" s="214">
        <f>I31/$I$40</f>
        <v>0.12531601851247928</v>
      </c>
      <c r="L31" s="215">
        <f>J31/$J$40</f>
        <v>0.11899093199358129</v>
      </c>
      <c r="M31" s="52">
        <f>(J31-I31)/I31</f>
        <v>-6.1368241580205193E-2</v>
      </c>
      <c r="O31" s="27">
        <f t="shared" si="8"/>
        <v>1.3399068858648109</v>
      </c>
      <c r="P31" s="143">
        <f t="shared" si="8"/>
        <v>1.5023117113190956</v>
      </c>
      <c r="Q31" s="52">
        <f t="shared" si="13"/>
        <v>0.12120605332173093</v>
      </c>
    </row>
    <row r="32" spans="1:17" ht="20.100000000000001" customHeight="1" x14ac:dyDescent="0.25">
      <c r="A32" s="8"/>
      <c r="B32" t="s">
        <v>39</v>
      </c>
      <c r="C32" s="31">
        <v>2795.62</v>
      </c>
      <c r="D32" s="141">
        <v>1813.92</v>
      </c>
      <c r="E32" s="218">
        <f t="shared" si="14"/>
        <v>1.9833379801965579E-2</v>
      </c>
      <c r="F32" s="219">
        <f t="shared" si="15"/>
        <v>1.382816881050853E-2</v>
      </c>
      <c r="G32" s="52">
        <f>(D32-C32)/C32</f>
        <v>-0.35115645187829531</v>
      </c>
      <c r="I32" s="31">
        <v>476.27699999999999</v>
      </c>
      <c r="J32" s="141">
        <v>381.17599999999993</v>
      </c>
      <c r="K32" s="218">
        <f>I32/$I$40</f>
        <v>1.229311981280724E-2</v>
      </c>
      <c r="L32" s="219">
        <f>J32/$J$40</f>
        <v>9.9526810560720581E-3</v>
      </c>
      <c r="M32" s="52">
        <f>(J32-I32)/I32</f>
        <v>-0.19967581890370531</v>
      </c>
      <c r="O32" s="27">
        <f t="shared" si="8"/>
        <v>1.7036542877787397</v>
      </c>
      <c r="P32" s="143">
        <f t="shared" si="8"/>
        <v>2.1013936667548729</v>
      </c>
      <c r="Q32" s="52">
        <f t="shared" si="13"/>
        <v>0.23346249402202027</v>
      </c>
    </row>
    <row r="33" spans="1:17" ht="20.100000000000001" customHeight="1" x14ac:dyDescent="0.25">
      <c r="A33" s="23" t="s">
        <v>130</v>
      </c>
      <c r="B33" s="15"/>
      <c r="C33" s="78">
        <f>SUM(C34:C36)</f>
        <v>44825.630000000005</v>
      </c>
      <c r="D33" s="210">
        <f>SUM(D34:D36)</f>
        <v>40959.670000000006</v>
      </c>
      <c r="E33" s="216">
        <f t="shared" si="14"/>
        <v>0.31801308641817649</v>
      </c>
      <c r="F33" s="217">
        <f t="shared" si="15"/>
        <v>0.312250392069508</v>
      </c>
      <c r="G33" s="53">
        <f t="shared" si="9"/>
        <v>-8.6244409727202917E-2</v>
      </c>
      <c r="I33" s="78">
        <f>SUM(I34:I36)</f>
        <v>18578.834999999999</v>
      </c>
      <c r="J33" s="210">
        <f>SUM(J34:J36)</f>
        <v>18225.482999999997</v>
      </c>
      <c r="K33" s="216">
        <f t="shared" si="10"/>
        <v>0.47953574209415234</v>
      </c>
      <c r="L33" s="217">
        <f t="shared" si="11"/>
        <v>0.4758757618314462</v>
      </c>
      <c r="M33" s="53">
        <f t="shared" si="12"/>
        <v>-1.9019061205936896E-2</v>
      </c>
      <c r="O33" s="63">
        <f t="shared" si="8"/>
        <v>4.1446902140583406</v>
      </c>
      <c r="P33" s="237">
        <f t="shared" si="8"/>
        <v>4.4496166595092186</v>
      </c>
      <c r="Q33" s="53">
        <f t="shared" si="13"/>
        <v>7.357038275541089E-2</v>
      </c>
    </row>
    <row r="34" spans="1:17" ht="20.100000000000001" customHeight="1" x14ac:dyDescent="0.25">
      <c r="A34" s="8"/>
      <c r="B34" s="3" t="s">
        <v>7</v>
      </c>
      <c r="C34" s="31">
        <v>42051.320000000007</v>
      </c>
      <c r="D34" s="141">
        <v>38897.990000000005</v>
      </c>
      <c r="E34" s="214">
        <f t="shared" si="14"/>
        <v>0.29833088929611012</v>
      </c>
      <c r="F34" s="215">
        <f t="shared" si="15"/>
        <v>0.29653345908831302</v>
      </c>
      <c r="G34" s="52">
        <f t="shared" si="9"/>
        <v>-7.4987657937967259E-2</v>
      </c>
      <c r="I34" s="31">
        <v>17685.241999999998</v>
      </c>
      <c r="J34" s="141">
        <v>17413.774999999998</v>
      </c>
      <c r="K34" s="214">
        <f t="shared" si="10"/>
        <v>0.45647133668955403</v>
      </c>
      <c r="L34" s="215">
        <f t="shared" si="11"/>
        <v>0.45468169180956097</v>
      </c>
      <c r="M34" s="52">
        <f t="shared" si="12"/>
        <v>-1.5349917179533115E-2</v>
      </c>
      <c r="O34" s="27">
        <f t="shared" si="8"/>
        <v>4.2056330217458084</v>
      </c>
      <c r="P34" s="143">
        <f t="shared" si="8"/>
        <v>4.4767801626767847</v>
      </c>
      <c r="Q34" s="52">
        <f t="shared" si="13"/>
        <v>6.4472373012331885E-2</v>
      </c>
    </row>
    <row r="35" spans="1:17" ht="20.100000000000001" customHeight="1" x14ac:dyDescent="0.25">
      <c r="A35" s="8"/>
      <c r="B35" s="3" t="s">
        <v>8</v>
      </c>
      <c r="C35" s="31">
        <v>1196.1299999999999</v>
      </c>
      <c r="D35" s="141">
        <v>968.95</v>
      </c>
      <c r="E35" s="214">
        <f t="shared" si="14"/>
        <v>8.4858816944095011E-3</v>
      </c>
      <c r="F35" s="215">
        <f t="shared" si="15"/>
        <v>7.3866566160261981E-3</v>
      </c>
      <c r="G35" s="52">
        <f t="shared" si="9"/>
        <v>-0.1899291882989306</v>
      </c>
      <c r="I35" s="31">
        <v>663.46999999999991</v>
      </c>
      <c r="J35" s="141">
        <v>616.05400000000009</v>
      </c>
      <c r="K35" s="214">
        <f t="shared" si="10"/>
        <v>1.7124732460738645E-2</v>
      </c>
      <c r="L35" s="215">
        <f t="shared" si="11"/>
        <v>1.6085453898769645E-2</v>
      </c>
      <c r="M35" s="52">
        <f t="shared" si="12"/>
        <v>-7.146668274375606E-2</v>
      </c>
      <c r="O35" s="27">
        <f t="shared" si="8"/>
        <v>5.5468051131565961</v>
      </c>
      <c r="P35" s="143">
        <f t="shared" si="8"/>
        <v>6.3579544868156255</v>
      </c>
      <c r="Q35" s="52">
        <f t="shared" si="13"/>
        <v>0.14623722252924395</v>
      </c>
    </row>
    <row r="36" spans="1:17" ht="20.100000000000001" customHeight="1" x14ac:dyDescent="0.25">
      <c r="A36" s="32"/>
      <c r="B36" s="33" t="s">
        <v>9</v>
      </c>
      <c r="C36" s="211">
        <v>1578.18</v>
      </c>
      <c r="D36" s="212">
        <v>1092.73</v>
      </c>
      <c r="E36" s="218">
        <f t="shared" si="14"/>
        <v>1.1196315427656849E-2</v>
      </c>
      <c r="F36" s="219">
        <f t="shared" si="15"/>
        <v>8.3302763651687973E-3</v>
      </c>
      <c r="G36" s="52">
        <f t="shared" si="9"/>
        <v>-0.30760116083083044</v>
      </c>
      <c r="I36" s="211">
        <v>230.12299999999996</v>
      </c>
      <c r="J36" s="212">
        <v>195.654</v>
      </c>
      <c r="K36" s="218">
        <f t="shared" si="10"/>
        <v>5.939672943859645E-3</v>
      </c>
      <c r="L36" s="219">
        <f t="shared" si="11"/>
        <v>5.1086161231156287E-3</v>
      </c>
      <c r="M36" s="52">
        <f t="shared" si="12"/>
        <v>-0.14978511491680524</v>
      </c>
      <c r="O36" s="27">
        <f t="shared" si="8"/>
        <v>1.4581543296708865</v>
      </c>
      <c r="P36" s="143">
        <f t="shared" si="8"/>
        <v>1.7905063464899837</v>
      </c>
      <c r="Q36" s="52">
        <f t="shared" si="13"/>
        <v>0.2279265027413874</v>
      </c>
    </row>
    <row r="37" spans="1:17" ht="20.100000000000001" customHeight="1" x14ac:dyDescent="0.25">
      <c r="A37" s="8" t="s">
        <v>131</v>
      </c>
      <c r="B37" s="3"/>
      <c r="C37" s="19">
        <v>250.1</v>
      </c>
      <c r="D37" s="140">
        <v>2.93</v>
      </c>
      <c r="E37" s="214">
        <f t="shared" si="14"/>
        <v>1.7743213628717751E-3</v>
      </c>
      <c r="F37" s="215">
        <f t="shared" si="15"/>
        <v>2.233645067852496E-5</v>
      </c>
      <c r="G37" s="54">
        <f>(D37-C37)/C37</f>
        <v>-0.98828468612554976</v>
      </c>
      <c r="I37" s="19">
        <v>57.222000000000001</v>
      </c>
      <c r="J37" s="140">
        <v>3.2869999999999999</v>
      </c>
      <c r="K37" s="214">
        <f>I37/$I$40</f>
        <v>1.4769491323924019E-3</v>
      </c>
      <c r="L37" s="215">
        <f>J37/$J$40</f>
        <v>8.5825085082242479E-5</v>
      </c>
      <c r="M37" s="54">
        <f>(J37-I37)/I37</f>
        <v>-0.9425570584740135</v>
      </c>
      <c r="O37" s="238">
        <f t="shared" si="8"/>
        <v>2.2879648140743702</v>
      </c>
      <c r="P37" s="239">
        <f t="shared" si="8"/>
        <v>11.218430034129693</v>
      </c>
      <c r="Q37" s="54">
        <f t="shared" si="13"/>
        <v>3.9032353841806224</v>
      </c>
    </row>
    <row r="38" spans="1:17" ht="20.100000000000001" customHeight="1" x14ac:dyDescent="0.25">
      <c r="A38" s="8" t="s">
        <v>10</v>
      </c>
      <c r="C38" s="19">
        <v>418.56999999999994</v>
      </c>
      <c r="D38" s="140">
        <v>460.61</v>
      </c>
      <c r="E38" s="214">
        <f t="shared" si="14"/>
        <v>2.9695229622440575E-3</v>
      </c>
      <c r="F38" s="215">
        <f t="shared" si="15"/>
        <v>3.5113967737322119E-3</v>
      </c>
      <c r="G38" s="52">
        <f t="shared" si="9"/>
        <v>0.10043720285734783</v>
      </c>
      <c r="I38" s="19">
        <v>249.69099999999997</v>
      </c>
      <c r="J38" s="140">
        <v>214.86500000000001</v>
      </c>
      <c r="K38" s="214">
        <f t="shared" si="10"/>
        <v>6.4447398870397955E-3</v>
      </c>
      <c r="L38" s="215">
        <f t="shared" si="11"/>
        <v>5.6102241880730246E-3</v>
      </c>
      <c r="M38" s="52">
        <f t="shared" si="12"/>
        <v>-0.1394763928215273</v>
      </c>
      <c r="O38" s="27">
        <f t="shared" si="8"/>
        <v>5.9653343526769724</v>
      </c>
      <c r="P38" s="143">
        <f t="shared" si="8"/>
        <v>4.6647923405918243</v>
      </c>
      <c r="Q38" s="52">
        <f t="shared" si="13"/>
        <v>-0.2180166165374324</v>
      </c>
    </row>
    <row r="39" spans="1:17" ht="20.100000000000001" customHeight="1" thickBot="1" x14ac:dyDescent="0.3">
      <c r="A39" s="8" t="s">
        <v>11</v>
      </c>
      <c r="B39" s="10"/>
      <c r="C39" s="21">
        <v>1457.1400000000003</v>
      </c>
      <c r="D39" s="142">
        <v>1096.8700000000001</v>
      </c>
      <c r="E39" s="220">
        <f>C39/$C$40</f>
        <v>1.0337603481387361E-2</v>
      </c>
      <c r="F39" s="221">
        <f>D39/$D$40</f>
        <v>8.3618370838749734E-3</v>
      </c>
      <c r="G39" s="55">
        <f t="shared" si="9"/>
        <v>-0.24724460244039703</v>
      </c>
      <c r="I39" s="21">
        <v>393.19299999999981</v>
      </c>
      <c r="J39" s="142">
        <v>319.92099999999999</v>
      </c>
      <c r="K39" s="220">
        <f t="shared" si="10"/>
        <v>1.0148650173233466E-2</v>
      </c>
      <c r="L39" s="221">
        <f t="shared" si="11"/>
        <v>8.3532847717055353E-3</v>
      </c>
      <c r="M39" s="55">
        <f t="shared" si="12"/>
        <v>-0.18635123209212742</v>
      </c>
      <c r="O39" s="240">
        <f t="shared" si="8"/>
        <v>2.6983886242914186</v>
      </c>
      <c r="P39" s="241">
        <f t="shared" si="8"/>
        <v>2.9166719848295601</v>
      </c>
      <c r="Q39" s="55">
        <f>(P39-O39)/O39</f>
        <v>8.0893967078393511E-2</v>
      </c>
    </row>
    <row r="40" spans="1:17" ht="26.25" customHeight="1" thickBot="1" x14ac:dyDescent="0.3">
      <c r="A40" s="12" t="s">
        <v>12</v>
      </c>
      <c r="B40" s="48"/>
      <c r="C40" s="213">
        <f>C28+C29+C30+C33+C37+C38+C39</f>
        <v>140955.30000000005</v>
      </c>
      <c r="D40" s="226">
        <f>D28+D29+D30+D33+D37+D38+D39</f>
        <v>131175.72</v>
      </c>
      <c r="E40" s="222">
        <f>C40/$C$40</f>
        <v>1</v>
      </c>
      <c r="F40" s="223">
        <f>D40/$D$40</f>
        <v>1</v>
      </c>
      <c r="G40" s="55">
        <f t="shared" si="9"/>
        <v>-6.9380718568227251E-2</v>
      </c>
      <c r="H40" s="1"/>
      <c r="I40" s="213">
        <f>I28+I29+I30+I33+I37+I38+I39</f>
        <v>38743.379000000001</v>
      </c>
      <c r="J40" s="226">
        <f>J28+J29+J30+J33+J37+J38+J39</f>
        <v>38298.825999999994</v>
      </c>
      <c r="K40" s="222">
        <f>K28+K29+K30+K33+K37+K38+K39</f>
        <v>0.99999999999999989</v>
      </c>
      <c r="L40" s="223">
        <f>L28+L29+L30+L33+L37+L38+L39</f>
        <v>1</v>
      </c>
      <c r="M40" s="55">
        <f t="shared" si="12"/>
        <v>-1.1474296033910907E-2</v>
      </c>
      <c r="N40" s="1"/>
      <c r="O40" s="24">
        <f t="shared" si="8"/>
        <v>2.748628749681636</v>
      </c>
      <c r="P40" s="242">
        <f t="shared" si="8"/>
        <v>2.9196581501515673</v>
      </c>
      <c r="Q40" s="55">
        <f>(P40-O40)/O40</f>
        <v>6.2223536186813533E-2</v>
      </c>
    </row>
    <row r="42" spans="1:17" x14ac:dyDescent="0.25">
      <c r="A42" s="1"/>
    </row>
    <row r="43" spans="1:17" ht="8.25" customHeight="1" thickBot="1" x14ac:dyDescent="0.3"/>
    <row r="44" spans="1:17" ht="15" customHeight="1" x14ac:dyDescent="0.25">
      <c r="A44" s="329" t="s">
        <v>15</v>
      </c>
      <c r="B44" s="312"/>
      <c r="C44" s="348" t="s">
        <v>1</v>
      </c>
      <c r="D44" s="346"/>
      <c r="E44" s="341" t="s">
        <v>105</v>
      </c>
      <c r="F44" s="341"/>
      <c r="G44" s="130" t="s">
        <v>0</v>
      </c>
      <c r="I44" s="342">
        <v>1000</v>
      </c>
      <c r="J44" s="346"/>
      <c r="K44" s="341" t="s">
        <v>105</v>
      </c>
      <c r="L44" s="341"/>
      <c r="M44" s="130" t="s">
        <v>0</v>
      </c>
      <c r="O44" s="340" t="s">
        <v>22</v>
      </c>
      <c r="P44" s="341"/>
      <c r="Q44" s="130" t="s">
        <v>0</v>
      </c>
    </row>
    <row r="45" spans="1:17" ht="15" customHeight="1" x14ac:dyDescent="0.25">
      <c r="A45" s="347"/>
      <c r="B45" s="313"/>
      <c r="C45" s="349" t="str">
        <f>C5</f>
        <v>mar</v>
      </c>
      <c r="D45" s="339"/>
      <c r="E45" s="343" t="str">
        <f>C25</f>
        <v>mar</v>
      </c>
      <c r="F45" s="343"/>
      <c r="G45" s="131" t="str">
        <f>G25</f>
        <v>2023 /2022</v>
      </c>
      <c r="I45" s="338" t="str">
        <f>C5</f>
        <v>mar</v>
      </c>
      <c r="J45" s="339"/>
      <c r="K45" s="350" t="str">
        <f>C25</f>
        <v>mar</v>
      </c>
      <c r="L45" s="345"/>
      <c r="M45" s="131" t="str">
        <f>G45</f>
        <v>2023 /2022</v>
      </c>
      <c r="O45" s="338" t="str">
        <f>C5</f>
        <v>mar</v>
      </c>
      <c r="P45" s="339"/>
      <c r="Q45" s="131" t="str">
        <f>Q25</f>
        <v>2023 /2022</v>
      </c>
    </row>
    <row r="46" spans="1:17" ht="15.75" customHeight="1" x14ac:dyDescent="0.25">
      <c r="A46" s="347"/>
      <c r="B46" s="313"/>
      <c r="C46" s="139">
        <f>C6</f>
        <v>2022</v>
      </c>
      <c r="D46" s="137">
        <f>D6</f>
        <v>2023</v>
      </c>
      <c r="E46" s="68">
        <f>C26</f>
        <v>2022</v>
      </c>
      <c r="F46" s="137">
        <f>D26</f>
        <v>2023</v>
      </c>
      <c r="G46" s="131" t="s">
        <v>1</v>
      </c>
      <c r="I46" s="16">
        <f>C6</f>
        <v>2022</v>
      </c>
      <c r="J46" s="138">
        <f>D6</f>
        <v>2023</v>
      </c>
      <c r="K46" s="136">
        <f>C26</f>
        <v>2022</v>
      </c>
      <c r="L46" s="137">
        <f>D26</f>
        <v>2023</v>
      </c>
      <c r="M46" s="260">
        <v>1000</v>
      </c>
      <c r="O46" s="16">
        <f>O26</f>
        <v>2022</v>
      </c>
      <c r="P46" s="138">
        <f>P26</f>
        <v>2023</v>
      </c>
      <c r="Q46" s="131"/>
    </row>
    <row r="47" spans="1:17" s="270" customFormat="1" ht="15.75" customHeight="1" x14ac:dyDescent="0.25">
      <c r="A47" s="23" t="s">
        <v>115</v>
      </c>
      <c r="B47" s="15"/>
      <c r="C47" s="78">
        <f>C48+C49</f>
        <v>75006.399999999965</v>
      </c>
      <c r="D47" s="210">
        <f>D48+D49</f>
        <v>78797.439999999973</v>
      </c>
      <c r="E47" s="216">
        <f>C47/$C$60</f>
        <v>0.5179338990438237</v>
      </c>
      <c r="F47" s="217">
        <f>D47/$D$60</f>
        <v>0.52255238260459436</v>
      </c>
      <c r="G47" s="53">
        <f>(D47-C47)/C47</f>
        <v>5.054288700697554E-2</v>
      </c>
      <c r="H47"/>
      <c r="I47" s="78">
        <f>I48+I49</f>
        <v>24475.695999999996</v>
      </c>
      <c r="J47" s="210">
        <f>J48+J49</f>
        <v>26677.982000000007</v>
      </c>
      <c r="K47" s="216">
        <f>I47/$I$60</f>
        <v>0.59300540037507887</v>
      </c>
      <c r="L47" s="217">
        <f>J47/$J$60</f>
        <v>0.60720413896913317</v>
      </c>
      <c r="M47" s="53">
        <f>(J47-I47)/I47</f>
        <v>8.9978483145076296E-2</v>
      </c>
      <c r="N47"/>
      <c r="O47" s="63">
        <f t="shared" ref="O47:P60" si="16">(I47/C47)*10</f>
        <v>3.2631476780648061</v>
      </c>
      <c r="P47" s="237">
        <f t="shared" si="16"/>
        <v>3.3856407010177003</v>
      </c>
      <c r="Q47" s="53">
        <f>(P47-O47)/O47</f>
        <v>3.7538301982562465E-2</v>
      </c>
    </row>
    <row r="48" spans="1:17" ht="20.100000000000001" customHeight="1" x14ac:dyDescent="0.25">
      <c r="A48" s="8" t="s">
        <v>4</v>
      </c>
      <c r="C48" s="19">
        <v>35073.919999999991</v>
      </c>
      <c r="D48" s="140">
        <v>38430.300000000003</v>
      </c>
      <c r="E48" s="214">
        <f>C48/$C$60</f>
        <v>0.24219229479552618</v>
      </c>
      <c r="F48" s="215">
        <f>D48/$D$60</f>
        <v>0.25485402608523006</v>
      </c>
      <c r="G48" s="52">
        <f>(D48-C48)/C48</f>
        <v>9.569446471908509E-2</v>
      </c>
      <c r="I48" s="19">
        <v>14128.431999999995</v>
      </c>
      <c r="J48" s="140">
        <v>15348.401000000003</v>
      </c>
      <c r="K48" s="214">
        <f>I48/$I$60</f>
        <v>0.34230840564583231</v>
      </c>
      <c r="L48" s="215">
        <f>J48/$J$60</f>
        <v>0.34933724049135284</v>
      </c>
      <c r="M48" s="52">
        <f>(J48-I48)/I48</f>
        <v>8.6348506331064098E-2</v>
      </c>
      <c r="O48" s="27">
        <f t="shared" si="16"/>
        <v>4.0281873255113769</v>
      </c>
      <c r="P48" s="143">
        <f t="shared" si="16"/>
        <v>3.9938280471398873</v>
      </c>
      <c r="Q48" s="52">
        <f>(P48-O48)/O48</f>
        <v>-8.5297121496522681E-3</v>
      </c>
    </row>
    <row r="49" spans="1:17" ht="20.100000000000001" customHeight="1" x14ac:dyDescent="0.25">
      <c r="A49" s="8" t="s">
        <v>5</v>
      </c>
      <c r="C49" s="19">
        <v>39932.479999999981</v>
      </c>
      <c r="D49" s="140">
        <v>40367.139999999978</v>
      </c>
      <c r="E49" s="214">
        <f>C49/$C$60</f>
        <v>0.27574160424829763</v>
      </c>
      <c r="F49" s="215">
        <f>D49/$D$60</f>
        <v>0.26769835651936436</v>
      </c>
      <c r="G49" s="52">
        <f>(D49-C49)/C49</f>
        <v>1.0884873666749383E-2</v>
      </c>
      <c r="I49" s="19">
        <v>10347.264000000001</v>
      </c>
      <c r="J49" s="140">
        <v>11329.581000000004</v>
      </c>
      <c r="K49" s="214">
        <f>I49/$I$60</f>
        <v>0.25069699472924661</v>
      </c>
      <c r="L49" s="215">
        <f>J49/$J$60</f>
        <v>0.25786689847778033</v>
      </c>
      <c r="M49" s="52">
        <f>(J49-I49)/I49</f>
        <v>9.4934950920359487E-2</v>
      </c>
      <c r="O49" s="27">
        <f t="shared" si="16"/>
        <v>2.5911899285994773</v>
      </c>
      <c r="P49" s="143">
        <f t="shared" si="16"/>
        <v>2.8066345547393272</v>
      </c>
      <c r="Q49" s="52">
        <f>(P49-O49)/O49</f>
        <v>8.3145053846476039E-2</v>
      </c>
    </row>
    <row r="50" spans="1:17" ht="20.100000000000001" customHeight="1" x14ac:dyDescent="0.25">
      <c r="A50" s="23" t="s">
        <v>38</v>
      </c>
      <c r="B50" s="15"/>
      <c r="C50" s="78">
        <f>C51+C52</f>
        <v>57147.039999999994</v>
      </c>
      <c r="D50" s="210">
        <f>D51+D52</f>
        <v>59656.420000000013</v>
      </c>
      <c r="E50" s="216">
        <f>C50/$C$60</f>
        <v>0.39461151643077613</v>
      </c>
      <c r="F50" s="217">
        <f>D50/$D$60</f>
        <v>0.39561696939215779</v>
      </c>
      <c r="G50" s="53">
        <f>(D50-C50)/C50</f>
        <v>4.3910935719505675E-2</v>
      </c>
      <c r="I50" s="78">
        <f>I51+I52</f>
        <v>7307.6199999999981</v>
      </c>
      <c r="J50" s="210">
        <f>J51+J52</f>
        <v>8024.8169999999955</v>
      </c>
      <c r="K50" s="216">
        <f>I50/$I$60</f>
        <v>0.17705147685642661</v>
      </c>
      <c r="L50" s="217">
        <f>J50/$J$60</f>
        <v>0.18264882616945533</v>
      </c>
      <c r="M50" s="53">
        <f>(J50-I50)/I50</f>
        <v>9.8143718474687738E-2</v>
      </c>
      <c r="O50" s="63">
        <f t="shared" si="16"/>
        <v>1.2787398962395953</v>
      </c>
      <c r="P50" s="237">
        <f t="shared" si="16"/>
        <v>1.3451724055851817</v>
      </c>
      <c r="Q50" s="53">
        <f>(P50-O50)/O50</f>
        <v>5.1951541936671598E-2</v>
      </c>
    </row>
    <row r="51" spans="1:17" ht="20.100000000000001" customHeight="1" x14ac:dyDescent="0.25">
      <c r="A51" s="8"/>
      <c r="B51" t="s">
        <v>6</v>
      </c>
      <c r="C51" s="31">
        <v>55609.759999999995</v>
      </c>
      <c r="D51" s="141">
        <v>57923.270000000011</v>
      </c>
      <c r="E51" s="214">
        <f t="shared" ref="E51:E57" si="17">C51/$C$60</f>
        <v>0.38399629660524004</v>
      </c>
      <c r="F51" s="215">
        <f t="shared" ref="F51:F57" si="18">D51/$D$60</f>
        <v>0.38412342769954505</v>
      </c>
      <c r="G51" s="52">
        <f t="shared" ref="G51:G59" si="19">(D51-C51)/C51</f>
        <v>4.1602589185783516E-2</v>
      </c>
      <c r="I51" s="31">
        <v>6983.7909999999983</v>
      </c>
      <c r="J51" s="141">
        <v>7602.9709999999959</v>
      </c>
      <c r="K51" s="214">
        <f t="shared" ref="K51:K58" si="20">I51/$I$60</f>
        <v>0.16920563885459569</v>
      </c>
      <c r="L51" s="215">
        <f t="shared" ref="L51:L58" si="21">J51/$J$60</f>
        <v>0.1730474013987372</v>
      </c>
      <c r="M51" s="52">
        <f t="shared" ref="M51:M58" si="22">(J51-I51)/I51</f>
        <v>8.8659583312272333E-2</v>
      </c>
      <c r="O51" s="27">
        <f t="shared" si="16"/>
        <v>1.2558570653784515</v>
      </c>
      <c r="P51" s="143">
        <f t="shared" si="16"/>
        <v>1.3125935396948401</v>
      </c>
      <c r="Q51" s="52">
        <f t="shared" ref="Q51:Q58" si="23">(P51-O51)/O51</f>
        <v>4.5177493427001593E-2</v>
      </c>
    </row>
    <row r="52" spans="1:17" ht="20.100000000000001" customHeight="1" x14ac:dyDescent="0.25">
      <c r="A52" s="8"/>
      <c r="B52" t="s">
        <v>39</v>
      </c>
      <c r="C52" s="31">
        <v>1537.2799999999995</v>
      </c>
      <c r="D52" s="141">
        <v>1733.15</v>
      </c>
      <c r="E52" s="218">
        <f t="shared" si="17"/>
        <v>1.0615219825536081E-2</v>
      </c>
      <c r="F52" s="219">
        <f t="shared" si="18"/>
        <v>1.1493541692612769E-2</v>
      </c>
      <c r="G52" s="52">
        <f t="shared" si="19"/>
        <v>0.12741335345545421</v>
      </c>
      <c r="I52" s="31">
        <v>323.82900000000001</v>
      </c>
      <c r="J52" s="141">
        <v>421.84599999999995</v>
      </c>
      <c r="K52" s="218">
        <f t="shared" si="20"/>
        <v>7.8458380018309373E-3</v>
      </c>
      <c r="L52" s="219">
        <f t="shared" si="21"/>
        <v>9.6014247707181463E-3</v>
      </c>
      <c r="M52" s="52">
        <f t="shared" si="22"/>
        <v>0.30268135343035968</v>
      </c>
      <c r="O52" s="27">
        <f t="shared" si="16"/>
        <v>2.1065062968359709</v>
      </c>
      <c r="P52" s="143">
        <f t="shared" si="16"/>
        <v>2.4339843637307785</v>
      </c>
      <c r="Q52" s="52">
        <f t="shared" si="23"/>
        <v>0.15546028387699978</v>
      </c>
    </row>
    <row r="53" spans="1:17" ht="20.100000000000001" customHeight="1" x14ac:dyDescent="0.25">
      <c r="A53" s="23" t="s">
        <v>130</v>
      </c>
      <c r="B53" s="15"/>
      <c r="C53" s="78">
        <f>SUM(C54:C56)</f>
        <v>9736.7000000000007</v>
      </c>
      <c r="D53" s="210">
        <f>SUM(D54:D56)</f>
        <v>9712.02</v>
      </c>
      <c r="E53" s="216">
        <f>C53/$C$60</f>
        <v>6.7233822644734334E-2</v>
      </c>
      <c r="F53" s="217">
        <f>D53/$D$60</f>
        <v>6.4406143028294754E-2</v>
      </c>
      <c r="G53" s="53">
        <f>(D53-C53)/C53</f>
        <v>-2.5347396962010012E-3</v>
      </c>
      <c r="I53" s="78">
        <f>SUM(I54:I56)</f>
        <v>8252.0570000000007</v>
      </c>
      <c r="J53" s="210">
        <f>SUM(J54:J56)</f>
        <v>8068.7330000000011</v>
      </c>
      <c r="K53" s="216">
        <f t="shared" si="20"/>
        <v>0.19993361435780921</v>
      </c>
      <c r="L53" s="217">
        <f t="shared" si="21"/>
        <v>0.1836483761716621</v>
      </c>
      <c r="M53" s="53">
        <f t="shared" si="22"/>
        <v>-2.2215551831500872E-2</v>
      </c>
      <c r="O53" s="63">
        <f t="shared" si="16"/>
        <v>8.4752092598108177</v>
      </c>
      <c r="P53" s="237">
        <f t="shared" si="16"/>
        <v>8.3079863921202808</v>
      </c>
      <c r="Q53" s="53">
        <f t="shared" si="23"/>
        <v>-1.973082463975287E-2</v>
      </c>
    </row>
    <row r="54" spans="1:17" ht="20.100000000000001" customHeight="1" x14ac:dyDescent="0.25">
      <c r="A54" s="8"/>
      <c r="B54" s="3" t="s">
        <v>7</v>
      </c>
      <c r="C54" s="31">
        <v>9020.130000000001</v>
      </c>
      <c r="D54" s="141">
        <v>8718.56</v>
      </c>
      <c r="E54" s="214">
        <f>C54/$C$60</f>
        <v>6.2285766291705354E-2</v>
      </c>
      <c r="F54" s="215">
        <f>D54/$D$60</f>
        <v>5.781792277618554E-2</v>
      </c>
      <c r="G54" s="52">
        <f>(D54-C54)/C54</f>
        <v>-3.343299930267097E-2</v>
      </c>
      <c r="I54" s="31">
        <v>7826.9040000000005</v>
      </c>
      <c r="J54" s="141">
        <v>7271.0860000000011</v>
      </c>
      <c r="K54" s="214">
        <f t="shared" si="20"/>
        <v>0.18963286438176497</v>
      </c>
      <c r="L54" s="215">
        <f t="shared" si="21"/>
        <v>0.16549353373131889</v>
      </c>
      <c r="M54" s="52">
        <f t="shared" si="22"/>
        <v>-7.1013775050773498E-2</v>
      </c>
      <c r="O54" s="27">
        <f t="shared" si="16"/>
        <v>8.6771521031293339</v>
      </c>
      <c r="P54" s="143">
        <f t="shared" si="16"/>
        <v>8.3397785872896453</v>
      </c>
      <c r="Q54" s="52">
        <f t="shared" si="23"/>
        <v>-3.888067327044066E-2</v>
      </c>
    </row>
    <row r="55" spans="1:17" ht="20.100000000000001" customHeight="1" x14ac:dyDescent="0.25">
      <c r="A55" s="8"/>
      <c r="B55" s="3" t="s">
        <v>8</v>
      </c>
      <c r="C55" s="31">
        <v>447.89</v>
      </c>
      <c r="D55" s="141">
        <v>850.28000000000009</v>
      </c>
      <c r="E55" s="214">
        <f t="shared" si="17"/>
        <v>3.0927682710107179E-3</v>
      </c>
      <c r="F55" s="215">
        <f t="shared" si="18"/>
        <v>5.6387090733028217E-3</v>
      </c>
      <c r="G55" s="52">
        <f t="shared" si="19"/>
        <v>0.89841255665453601</v>
      </c>
      <c r="I55" s="31">
        <v>298.83099999999996</v>
      </c>
      <c r="J55" s="141">
        <v>665.54099999999994</v>
      </c>
      <c r="K55" s="214">
        <f t="shared" si="20"/>
        <v>7.2401780443540889E-3</v>
      </c>
      <c r="L55" s="215">
        <f t="shared" si="21"/>
        <v>1.5148044175667249E-2</v>
      </c>
      <c r="M55" s="52">
        <f t="shared" si="22"/>
        <v>1.2271484551468892</v>
      </c>
      <c r="O55" s="27">
        <f t="shared" si="16"/>
        <v>6.6719730290919639</v>
      </c>
      <c r="P55" s="143">
        <f t="shared" si="16"/>
        <v>7.8273157077668518</v>
      </c>
      <c r="Q55" s="52">
        <f t="shared" si="23"/>
        <v>0.17316357150084682</v>
      </c>
    </row>
    <row r="56" spans="1:17" ht="20.100000000000001" customHeight="1" x14ac:dyDescent="0.25">
      <c r="A56" s="32"/>
      <c r="B56" s="33" t="s">
        <v>9</v>
      </c>
      <c r="C56" s="211">
        <v>268.67999999999995</v>
      </c>
      <c r="D56" s="212">
        <v>143.18000000000004</v>
      </c>
      <c r="E56" s="218">
        <f t="shared" si="17"/>
        <v>1.8552880820182625E-3</v>
      </c>
      <c r="F56" s="219">
        <f t="shared" si="18"/>
        <v>9.4951117880639091E-4</v>
      </c>
      <c r="G56" s="52">
        <f t="shared" si="19"/>
        <v>-0.46709840702694633</v>
      </c>
      <c r="I56" s="211">
        <v>126.32199999999999</v>
      </c>
      <c r="J56" s="212">
        <v>132.10599999999999</v>
      </c>
      <c r="K56" s="218">
        <f t="shared" si="20"/>
        <v>3.0605719316901436E-3</v>
      </c>
      <c r="L56" s="219">
        <f t="shared" si="21"/>
        <v>3.0067982646759519E-3</v>
      </c>
      <c r="M56" s="52">
        <f t="shared" si="22"/>
        <v>4.5787748769018907E-2</v>
      </c>
      <c r="O56" s="27">
        <f t="shared" si="16"/>
        <v>4.701578085454817</v>
      </c>
      <c r="P56" s="143">
        <f t="shared" si="16"/>
        <v>9.2265679564184904</v>
      </c>
      <c r="Q56" s="52">
        <f t="shared" si="23"/>
        <v>0.96244065050467809</v>
      </c>
    </row>
    <row r="57" spans="1:17" ht="20.100000000000001" customHeight="1" x14ac:dyDescent="0.25">
      <c r="A57" s="8" t="s">
        <v>131</v>
      </c>
      <c r="B57" s="3"/>
      <c r="C57" s="19">
        <v>348.96</v>
      </c>
      <c r="D57" s="140">
        <v>73.849999999999994</v>
      </c>
      <c r="E57" s="214">
        <f t="shared" si="17"/>
        <v>2.4096372230947333E-3</v>
      </c>
      <c r="F57" s="215">
        <f t="shared" si="18"/>
        <v>4.8974298473845477E-4</v>
      </c>
      <c r="G57" s="54">
        <f t="shared" si="19"/>
        <v>-0.78837116001834029</v>
      </c>
      <c r="I57" s="19">
        <v>278.21300000000002</v>
      </c>
      <c r="J57" s="140">
        <v>175.59</v>
      </c>
      <c r="K57" s="214">
        <f t="shared" si="20"/>
        <v>6.7406382010363206E-3</v>
      </c>
      <c r="L57" s="215">
        <f t="shared" si="21"/>
        <v>3.9965157320216377E-3</v>
      </c>
      <c r="M57" s="54">
        <f t="shared" si="22"/>
        <v>-0.36886486253338274</v>
      </c>
      <c r="O57" s="238">
        <f t="shared" si="16"/>
        <v>7.9726329665291162</v>
      </c>
      <c r="P57" s="239">
        <f t="shared" si="16"/>
        <v>23.77657413676371</v>
      </c>
      <c r="Q57" s="54">
        <f t="shared" si="23"/>
        <v>1.9822737653398883</v>
      </c>
    </row>
    <row r="58" spans="1:17" ht="20.100000000000001" customHeight="1" x14ac:dyDescent="0.25">
      <c r="A58" s="8" t="s">
        <v>10</v>
      </c>
      <c r="C58" s="19">
        <v>1201.8600000000001</v>
      </c>
      <c r="D58" s="140">
        <v>1315.7500000000007</v>
      </c>
      <c r="E58" s="214">
        <f>C58/$C$60</f>
        <v>8.2990789573264452E-3</v>
      </c>
      <c r="F58" s="215">
        <f>D58/$D$60</f>
        <v>8.7255156691891968E-3</v>
      </c>
      <c r="G58" s="52">
        <f t="shared" si="19"/>
        <v>9.4761453081058142E-2</v>
      </c>
      <c r="I58" s="19">
        <v>649.149</v>
      </c>
      <c r="J58" s="140">
        <v>732.54499999999985</v>
      </c>
      <c r="K58" s="214">
        <f t="shared" si="20"/>
        <v>1.5727800453481777E-2</v>
      </c>
      <c r="L58" s="215">
        <f t="shared" si="21"/>
        <v>1.6673088540997721E-2</v>
      </c>
      <c r="M58" s="52">
        <f t="shared" si="22"/>
        <v>0.12846973499150402</v>
      </c>
      <c r="O58" s="27">
        <f t="shared" si="16"/>
        <v>5.4012031351405323</v>
      </c>
      <c r="P58" s="143">
        <f t="shared" si="16"/>
        <v>5.5675090252707538</v>
      </c>
      <c r="Q58" s="52">
        <f t="shared" si="23"/>
        <v>3.0790526845440407E-2</v>
      </c>
    </row>
    <row r="59" spans="1:17" ht="20.100000000000001" customHeight="1" thickBot="1" x14ac:dyDescent="0.3">
      <c r="A59" s="8" t="s">
        <v>11</v>
      </c>
      <c r="B59" s="10"/>
      <c r="C59" s="21">
        <v>1377.5200000000002</v>
      </c>
      <c r="D59" s="142">
        <v>1237.9000000000003</v>
      </c>
      <c r="E59" s="220">
        <f>C59/$C$60</f>
        <v>9.5120457002448918E-3</v>
      </c>
      <c r="F59" s="221">
        <f>D59/$D$60</f>
        <v>8.2092463210255012E-3</v>
      </c>
      <c r="G59" s="55">
        <f t="shared" si="19"/>
        <v>-0.1013560601660955</v>
      </c>
      <c r="I59" s="21">
        <v>311.25</v>
      </c>
      <c r="J59" s="142">
        <v>256.10399999999998</v>
      </c>
      <c r="K59" s="220">
        <f>I59/$I$60</f>
        <v>7.5410697561672331E-3</v>
      </c>
      <c r="L59" s="221">
        <f>J59/$J$60</f>
        <v>5.8290544167302772E-3</v>
      </c>
      <c r="M59" s="55">
        <f>(J59-I59)/I59</f>
        <v>-0.17717590361445787</v>
      </c>
      <c r="O59" s="240">
        <f t="shared" si="16"/>
        <v>2.2594953249317613</v>
      </c>
      <c r="P59" s="241">
        <f t="shared" si="16"/>
        <v>2.0688585507714672</v>
      </c>
      <c r="Q59" s="55">
        <f>(P59-O59)/O59</f>
        <v>-8.4371395708044458E-2</v>
      </c>
    </row>
    <row r="60" spans="1:17" ht="26.25" customHeight="1" thickBot="1" x14ac:dyDescent="0.3">
      <c r="A60" s="12" t="s">
        <v>12</v>
      </c>
      <c r="B60" s="48"/>
      <c r="C60" s="213">
        <f>C48+C49+C50+C53+C57+C58+C59</f>
        <v>144818.47999999992</v>
      </c>
      <c r="D60" s="226">
        <f>D48+D49+D50+D53+D57+D58+D59</f>
        <v>150793.37999999998</v>
      </c>
      <c r="E60" s="222">
        <f>E48+E49+E50+E53+E57+E58+E59</f>
        <v>1.0000000000000004</v>
      </c>
      <c r="F60" s="223">
        <f>F48+F49+F50+F53+F57+F58+F59</f>
        <v>1.0000000000000002</v>
      </c>
      <c r="G60" s="55">
        <f>(D60-C60)/C60</f>
        <v>4.1257856041577397E-2</v>
      </c>
      <c r="H60" s="1"/>
      <c r="I60" s="213">
        <f>I48+I49+I50+I53+I57+I58+I59</f>
        <v>41273.984999999993</v>
      </c>
      <c r="J60" s="226">
        <f>J48+J49+J50+J53+J57+J58+J59</f>
        <v>43935.770999999993</v>
      </c>
      <c r="K60" s="222">
        <f>K48+K49+K50+K53+K57+K58+K59</f>
        <v>1</v>
      </c>
      <c r="L60" s="223">
        <f>L48+L49+L50+L53+L57+L58+L59</f>
        <v>1.0000000000000002</v>
      </c>
      <c r="M60" s="55">
        <f>(J60-I60)/I60</f>
        <v>6.4490647074664592E-2</v>
      </c>
      <c r="N60" s="1"/>
      <c r="O60" s="24">
        <f t="shared" si="16"/>
        <v>2.8500495931182273</v>
      </c>
      <c r="P60" s="242">
        <f t="shared" si="16"/>
        <v>2.91364057228507</v>
      </c>
      <c r="Q60" s="55">
        <f>(P60-O60)/O60</f>
        <v>2.2312236011748879E-2</v>
      </c>
    </row>
    <row r="66" spans="3:13" x14ac:dyDescent="0.25">
      <c r="C66" s="119"/>
      <c r="D66" s="119"/>
      <c r="E66" s="119"/>
      <c r="F66" s="119"/>
      <c r="G66" s="119"/>
      <c r="I66" s="119"/>
      <c r="J66" s="119"/>
      <c r="K66" s="119"/>
      <c r="L66" s="119"/>
      <c r="M66" s="119"/>
    </row>
    <row r="68" spans="3:13" x14ac:dyDescent="0.25">
      <c r="M68" s="119"/>
    </row>
    <row r="69" spans="3:13" x14ac:dyDescent="0.25">
      <c r="G69" s="119"/>
    </row>
  </sheetData>
  <mergeCells count="33">
    <mergeCell ref="O45:P45"/>
    <mergeCell ref="K25:L25"/>
    <mergeCell ref="O25:P25"/>
    <mergeCell ref="O44:P44"/>
    <mergeCell ref="A44:B46"/>
    <mergeCell ref="C44:D44"/>
    <mergeCell ref="E44:F44"/>
    <mergeCell ref="I44:J44"/>
    <mergeCell ref="K44:L44"/>
    <mergeCell ref="C45:D45"/>
    <mergeCell ref="E45:F45"/>
    <mergeCell ref="I45:J45"/>
    <mergeCell ref="K45:L45"/>
    <mergeCell ref="C5:D5"/>
    <mergeCell ref="C25:D25"/>
    <mergeCell ref="E25:F25"/>
    <mergeCell ref="I25:J25"/>
    <mergeCell ref="A4:B6"/>
    <mergeCell ref="C4:D4"/>
    <mergeCell ref="E4:F4"/>
    <mergeCell ref="I4:J4"/>
    <mergeCell ref="E5:F5"/>
    <mergeCell ref="A24:B26"/>
    <mergeCell ref="C24:D24"/>
    <mergeCell ref="E24:F24"/>
    <mergeCell ref="I24:J24"/>
    <mergeCell ref="K4:L4"/>
    <mergeCell ref="O4:P4"/>
    <mergeCell ref="K24:L24"/>
    <mergeCell ref="I5:J5"/>
    <mergeCell ref="K5:L5"/>
    <mergeCell ref="O5:P5"/>
    <mergeCell ref="O24:P2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A6EF9874-66B4-4730-8D10-253A8DEDC89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G7</xm:sqref>
        </x14:conditionalFormatting>
        <x14:conditionalFormatting xmlns:xm="http://schemas.microsoft.com/office/excel/2006/main">
          <x14:cfRule type="iconSet" priority="13" id="{9A171B87-C7F5-4655-8D18-16A43AADB4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G8:G20</xm:sqref>
        </x14:conditionalFormatting>
        <x14:conditionalFormatting xmlns:xm="http://schemas.microsoft.com/office/excel/2006/main">
          <x14:cfRule type="iconSet" priority="5" id="{0FF54F5C-5B27-482C-84BE-14049536418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14" id="{F652938C-71F1-4419-AC4F-54126F0C73E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G28:G40</xm:sqref>
        </x14:conditionalFormatting>
        <x14:conditionalFormatting xmlns:xm="http://schemas.microsoft.com/office/excel/2006/main">
          <x14:cfRule type="iconSet" priority="2" id="{2B0563F8-A27D-4377-81DB-E6EFE26D5E8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G47</xm:sqref>
        </x14:conditionalFormatting>
        <x14:conditionalFormatting xmlns:xm="http://schemas.microsoft.com/office/excel/2006/main">
          <x14:cfRule type="iconSet" priority="15" id="{E82055A9-1499-4FC8-B56E-41BCC25A2E7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G48:G60</xm:sqref>
        </x14:conditionalFormatting>
        <x14:conditionalFormatting xmlns:xm="http://schemas.microsoft.com/office/excel/2006/main">
          <x14:cfRule type="iconSet" priority="9" id="{1D3071DB-7194-43A5-8E7B-8EE4B383AA6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M7</xm:sqref>
        </x14:conditionalFormatting>
        <x14:conditionalFormatting xmlns:xm="http://schemas.microsoft.com/office/excel/2006/main">
          <x14:cfRule type="iconSet" priority="16" id="{D0507AA6-FF3E-4810-BE2B-C5282281490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M8:M20</xm:sqref>
        </x14:conditionalFormatting>
        <x14:conditionalFormatting xmlns:xm="http://schemas.microsoft.com/office/excel/2006/main">
          <x14:cfRule type="iconSet" priority="6" id="{E4094F65-7D7C-4AE8-B3D9-EC689D7CEB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M27</xm:sqref>
        </x14:conditionalFormatting>
        <x14:conditionalFormatting xmlns:xm="http://schemas.microsoft.com/office/excel/2006/main">
          <x14:cfRule type="iconSet" priority="17" id="{F4CE3BD3-BBE2-4307-96AE-89F73E56B2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M28:M40</xm:sqref>
        </x14:conditionalFormatting>
        <x14:conditionalFormatting xmlns:xm="http://schemas.microsoft.com/office/excel/2006/main">
          <x14:cfRule type="iconSet" priority="3" id="{E9E055F0-8EC7-406C-94FF-374E06F10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M47</xm:sqref>
        </x14:conditionalFormatting>
        <x14:conditionalFormatting xmlns:xm="http://schemas.microsoft.com/office/excel/2006/main">
          <x14:cfRule type="iconSet" priority="18" id="{C798BB21-CAE7-499C-BE04-7F686272CB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M48:M60</xm:sqref>
        </x14:conditionalFormatting>
        <x14:conditionalFormatting xmlns:xm="http://schemas.microsoft.com/office/excel/2006/main">
          <x14:cfRule type="iconSet" priority="7" id="{6C315A10-1628-46FB-92C1-034848C9086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Q7</xm:sqref>
        </x14:conditionalFormatting>
        <x14:conditionalFormatting xmlns:xm="http://schemas.microsoft.com/office/excel/2006/main">
          <x14:cfRule type="iconSet" priority="12" id="{DA3D33AA-83CE-47C9-8A83-41F5157AB4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Q8:Q20</xm:sqref>
        </x14:conditionalFormatting>
        <x14:conditionalFormatting xmlns:xm="http://schemas.microsoft.com/office/excel/2006/main">
          <x14:cfRule type="iconSet" priority="4" id="{1388A63D-164F-4CFF-AC9D-77C6F9011E8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Q27</xm:sqref>
        </x14:conditionalFormatting>
        <x14:conditionalFormatting xmlns:xm="http://schemas.microsoft.com/office/excel/2006/main">
          <x14:cfRule type="iconSet" priority="11" id="{D4F48FEE-F377-43AB-A1F4-C2A10F2D48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Q28:Q40</xm:sqref>
        </x14:conditionalFormatting>
        <x14:conditionalFormatting xmlns:xm="http://schemas.microsoft.com/office/excel/2006/main">
          <x14:cfRule type="iconSet" priority="1" id="{4ACBCDCA-1793-40DE-ABCA-10D354D0B1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Q47</xm:sqref>
        </x14:conditionalFormatting>
        <x14:conditionalFormatting xmlns:xm="http://schemas.microsoft.com/office/excel/2006/main">
          <x14:cfRule type="iconSet" priority="10" id="{89BBD7AC-DFB2-427A-A08E-1C22AD8B6E5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Q48:Q60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lha6">
    <pageSetUpPr fitToPage="1"/>
  </sheetPr>
  <dimension ref="A1:S19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3" max="14" width="9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92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104</v>
      </c>
      <c r="H4" s="341"/>
      <c r="I4" s="130" t="s">
        <v>0</v>
      </c>
      <c r="K4" s="342" t="s">
        <v>19</v>
      </c>
      <c r="L4" s="341"/>
      <c r="M4" s="351" t="s">
        <v>104</v>
      </c>
      <c r="N4" s="352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152</v>
      </c>
      <c r="F5" s="339"/>
      <c r="G5" s="343" t="str">
        <f>E5</f>
        <v>jan-mar</v>
      </c>
      <c r="H5" s="343"/>
      <c r="I5" s="131" t="s">
        <v>149</v>
      </c>
      <c r="K5" s="338" t="str">
        <f>E5</f>
        <v>jan-mar</v>
      </c>
      <c r="L5" s="343"/>
      <c r="M5" s="344" t="str">
        <f>E5</f>
        <v>jan-mar</v>
      </c>
      <c r="N5" s="345"/>
      <c r="O5" s="131" t="str">
        <f>I5</f>
        <v>2023 /2022</v>
      </c>
      <c r="Q5" s="338" t="str">
        <f>E5</f>
        <v>jan-mar</v>
      </c>
      <c r="R5" s="339"/>
      <c r="S5" s="131" t="str">
        <f>O5</f>
        <v>2023 /2022</v>
      </c>
    </row>
    <row r="6" spans="1:19" ht="19.5" customHeight="1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348571.84999999951</v>
      </c>
      <c r="F7" s="145">
        <v>322076.00999999989</v>
      </c>
      <c r="G7" s="243">
        <f>E7/E15</f>
        <v>0.45788037204799414</v>
      </c>
      <c r="H7" s="244">
        <f>F7/F15</f>
        <v>0.43743686420161987</v>
      </c>
      <c r="I7" s="164">
        <f t="shared" ref="I7:I11" si="0">(F7-E7)/E7</f>
        <v>-7.6012563837268149E-2</v>
      </c>
      <c r="J7" s="1"/>
      <c r="K7" s="17">
        <v>97446.614999999976</v>
      </c>
      <c r="L7" s="145">
        <v>93493.311000000045</v>
      </c>
      <c r="M7" s="243">
        <f>K7/K15</f>
        <v>0.45932088219879502</v>
      </c>
      <c r="N7" s="244">
        <f>L7/L15</f>
        <v>0.44493046224434502</v>
      </c>
      <c r="O7" s="164">
        <f t="shared" ref="O7:O18" si="1">(L7-K7)/K7</f>
        <v>-4.0568920736753472E-2</v>
      </c>
      <c r="P7" s="1"/>
      <c r="Q7" s="187">
        <f t="shared" ref="Q7:Q18" si="2">(K7/E7)*10</f>
        <v>2.7955962307340689</v>
      </c>
      <c r="R7" s="188">
        <f t="shared" ref="R7:R18" si="3">(L7/F7)*10</f>
        <v>2.9028337441214598</v>
      </c>
      <c r="S7" s="55">
        <f>(R7-Q7)/Q7</f>
        <v>3.8359442686482795E-2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271670.37999999948</v>
      </c>
      <c r="F8" s="181">
        <v>255235.08999999991</v>
      </c>
      <c r="G8" s="245">
        <f>E8/E7</f>
        <v>0.77938129542015477</v>
      </c>
      <c r="H8" s="246">
        <f>F8/F7</f>
        <v>0.79246849214258464</v>
      </c>
      <c r="I8" s="206">
        <f t="shared" si="0"/>
        <v>-6.0497173081583658E-2</v>
      </c>
      <c r="K8" s="180">
        <v>88062.193999999974</v>
      </c>
      <c r="L8" s="181">
        <v>85054.999000000054</v>
      </c>
      <c r="M8" s="250">
        <f>K8/K7</f>
        <v>0.90369679849833673</v>
      </c>
      <c r="N8" s="246">
        <f>L8/L7</f>
        <v>0.90974421688841478</v>
      </c>
      <c r="O8" s="207">
        <f t="shared" si="1"/>
        <v>-3.4148535976742986E-2</v>
      </c>
      <c r="Q8" s="189">
        <f t="shared" si="2"/>
        <v>3.2415088461244892</v>
      </c>
      <c r="R8" s="190">
        <f t="shared" si="3"/>
        <v>3.3324179288984164</v>
      </c>
      <c r="S8" s="182">
        <f t="shared" ref="S8:S18" si="4">(R8-Q8)/Q8</f>
        <v>2.8045298374742067E-2</v>
      </c>
    </row>
    <row r="9" spans="1:19" ht="24" customHeight="1" x14ac:dyDescent="0.25">
      <c r="A9" s="8"/>
      <c r="B9" t="s">
        <v>37</v>
      </c>
      <c r="E9" s="19">
        <v>54006.32</v>
      </c>
      <c r="F9" s="140">
        <v>42838.76</v>
      </c>
      <c r="G9" s="247">
        <f>E9/E7</f>
        <v>0.15493597661429079</v>
      </c>
      <c r="H9" s="215">
        <f>F9/F7</f>
        <v>0.13300822995168132</v>
      </c>
      <c r="I9" s="182">
        <f t="shared" ref="I9:I10" si="5">(F9-E9)/E9</f>
        <v>-0.20678246545959802</v>
      </c>
      <c r="K9" s="19">
        <v>7496.8070000000016</v>
      </c>
      <c r="L9" s="140">
        <v>6208.6769999999979</v>
      </c>
      <c r="M9" s="247">
        <f>K9/K7</f>
        <v>7.6932451681364242E-2</v>
      </c>
      <c r="N9" s="215">
        <f>L9/L7</f>
        <v>6.6407713381762629E-2</v>
      </c>
      <c r="O9" s="182">
        <f t="shared" si="1"/>
        <v>-0.17182381779336237</v>
      </c>
      <c r="Q9" s="189">
        <f t="shared" si="2"/>
        <v>1.3881351293700446</v>
      </c>
      <c r="R9" s="190">
        <f t="shared" si="3"/>
        <v>1.4493129586383913</v>
      </c>
      <c r="S9" s="182">
        <f t="shared" si="4"/>
        <v>4.407195522536056E-2</v>
      </c>
    </row>
    <row r="10" spans="1:19" ht="24" customHeight="1" thickBot="1" x14ac:dyDescent="0.3">
      <c r="A10" s="8"/>
      <c r="B10" t="s">
        <v>36</v>
      </c>
      <c r="E10" s="19">
        <v>22895.150000000005</v>
      </c>
      <c r="F10" s="140">
        <v>24002.159999999996</v>
      </c>
      <c r="G10" s="247">
        <f>E10/E7</f>
        <v>6.5682727965554411E-2</v>
      </c>
      <c r="H10" s="215">
        <f>F10/F7</f>
        <v>7.4523277905734125E-2</v>
      </c>
      <c r="I10" s="186">
        <f t="shared" si="5"/>
        <v>4.8351288373301368E-2</v>
      </c>
      <c r="K10" s="19">
        <v>1887.6139999999996</v>
      </c>
      <c r="L10" s="140">
        <v>2229.6350000000002</v>
      </c>
      <c r="M10" s="247">
        <f>K10/K7</f>
        <v>1.9370749820299044E-2</v>
      </c>
      <c r="N10" s="215">
        <f>L10/L7</f>
        <v>2.3848069729822695E-2</v>
      </c>
      <c r="O10" s="209">
        <f t="shared" si="1"/>
        <v>0.18119223527691611</v>
      </c>
      <c r="Q10" s="189">
        <f t="shared" si="2"/>
        <v>0.82446020226991268</v>
      </c>
      <c r="R10" s="190">
        <f t="shared" si="3"/>
        <v>0.92893097954517445</v>
      </c>
      <c r="S10" s="182">
        <f t="shared" si="4"/>
        <v>0.12671415428862631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412700.90000000026</v>
      </c>
      <c r="F11" s="145">
        <v>414203.97999999975</v>
      </c>
      <c r="G11" s="243">
        <f>E11/E15</f>
        <v>0.54211962795200586</v>
      </c>
      <c r="H11" s="244">
        <f>F11/F15</f>
        <v>0.56256313579838013</v>
      </c>
      <c r="I11" s="164">
        <f t="shared" si="0"/>
        <v>3.642056511142795E-3</v>
      </c>
      <c r="J11" s="1"/>
      <c r="K11" s="17">
        <v>114707.06399999998</v>
      </c>
      <c r="L11" s="145">
        <v>116636.85299999996</v>
      </c>
      <c r="M11" s="243">
        <f>K11/K15</f>
        <v>0.54067911780120481</v>
      </c>
      <c r="N11" s="244">
        <f>L11/L15</f>
        <v>0.55506953775565482</v>
      </c>
      <c r="O11" s="164">
        <f t="shared" si="1"/>
        <v>1.6823628229208059E-2</v>
      </c>
      <c r="Q11" s="191">
        <f t="shared" si="2"/>
        <v>2.779423645550565</v>
      </c>
      <c r="R11" s="192">
        <f t="shared" si="3"/>
        <v>2.8159278672310206</v>
      </c>
      <c r="S11" s="57">
        <f t="shared" si="4"/>
        <v>1.3133737902422091E-2</v>
      </c>
    </row>
    <row r="12" spans="1:19" s="3" customFormat="1" ht="24" customHeight="1" x14ac:dyDescent="0.25">
      <c r="A12" s="46"/>
      <c r="B12" s="3" t="s">
        <v>33</v>
      </c>
      <c r="E12" s="31">
        <v>308921.68000000028</v>
      </c>
      <c r="F12" s="141">
        <v>306718.90999999974</v>
      </c>
      <c r="G12" s="247">
        <f>E12/E11</f>
        <v>0.74853648247435389</v>
      </c>
      <c r="H12" s="215">
        <f>F12/F11</f>
        <v>0.74050208305579279</v>
      </c>
      <c r="I12" s="206">
        <f t="shared" ref="I12:I18" si="6">(F12-E12)/E12</f>
        <v>-7.1305128212449847E-3</v>
      </c>
      <c r="K12" s="31">
        <v>104318.84899999999</v>
      </c>
      <c r="L12" s="141">
        <v>104698.43099999997</v>
      </c>
      <c r="M12" s="247">
        <f>K12/K11</f>
        <v>0.90943700729712684</v>
      </c>
      <c r="N12" s="215">
        <f>L12/L11</f>
        <v>0.89764451206515328</v>
      </c>
      <c r="O12" s="206">
        <f t="shared" si="1"/>
        <v>3.6386712817352918E-3</v>
      </c>
      <c r="Q12" s="189">
        <f t="shared" si="2"/>
        <v>3.3768704417249022</v>
      </c>
      <c r="R12" s="190">
        <f t="shared" si="3"/>
        <v>3.4134977527143686</v>
      </c>
      <c r="S12" s="182">
        <f t="shared" si="4"/>
        <v>1.0846525391349384E-2</v>
      </c>
    </row>
    <row r="13" spans="1:19" ht="24" customHeight="1" x14ac:dyDescent="0.25">
      <c r="A13" s="8"/>
      <c r="B13" s="3" t="s">
        <v>37</v>
      </c>
      <c r="D13" s="3"/>
      <c r="E13" s="19">
        <v>39743.419999999962</v>
      </c>
      <c r="F13" s="140">
        <v>34952.720000000001</v>
      </c>
      <c r="G13" s="247">
        <f>E13/E11</f>
        <v>9.6300783448739602E-2</v>
      </c>
      <c r="H13" s="215">
        <f>F13/F11</f>
        <v>8.4385282826109062E-2</v>
      </c>
      <c r="I13" s="182">
        <f t="shared" ref="I13:I14" si="7">(F13-E13)/E13</f>
        <v>-0.12054070837386328</v>
      </c>
      <c r="K13" s="19">
        <v>4458.7540000000026</v>
      </c>
      <c r="L13" s="140">
        <v>4183.6080000000002</v>
      </c>
      <c r="M13" s="247">
        <f>K13/K11</f>
        <v>3.8870788289028159E-2</v>
      </c>
      <c r="N13" s="215">
        <f>L13/L11</f>
        <v>3.5868663226021724E-2</v>
      </c>
      <c r="O13" s="182">
        <f t="shared" si="1"/>
        <v>-6.17091680770014E-2</v>
      </c>
      <c r="Q13" s="189">
        <f t="shared" si="2"/>
        <v>1.1218848302435993</v>
      </c>
      <c r="R13" s="190">
        <f t="shared" si="3"/>
        <v>1.196933457539213</v>
      </c>
      <c r="S13" s="182">
        <f t="shared" si="4"/>
        <v>6.689512619518892E-2</v>
      </c>
    </row>
    <row r="14" spans="1:19" ht="24" customHeight="1" thickBot="1" x14ac:dyDescent="0.3">
      <c r="A14" s="8"/>
      <c r="B14" t="s">
        <v>36</v>
      </c>
      <c r="E14" s="19">
        <v>64035.8</v>
      </c>
      <c r="F14" s="140">
        <v>72532.349999999977</v>
      </c>
      <c r="G14" s="247">
        <f>E14/E11</f>
        <v>0.15516273407690645</v>
      </c>
      <c r="H14" s="215">
        <f>F14/F11</f>
        <v>0.1751126341180981</v>
      </c>
      <c r="I14" s="186">
        <f t="shared" si="7"/>
        <v>0.13268437342861295</v>
      </c>
      <c r="K14" s="19">
        <v>5929.4609999999984</v>
      </c>
      <c r="L14" s="140">
        <v>7754.8139999999994</v>
      </c>
      <c r="M14" s="247">
        <f>K14/K11</f>
        <v>5.1692204413844985E-2</v>
      </c>
      <c r="N14" s="215">
        <f>L14/L11</f>
        <v>6.648682470882511E-2</v>
      </c>
      <c r="O14" s="209">
        <f t="shared" si="1"/>
        <v>0.3078446759326019</v>
      </c>
      <c r="Q14" s="189">
        <f t="shared" si="2"/>
        <v>0.92596032219477198</v>
      </c>
      <c r="R14" s="190">
        <f t="shared" si="3"/>
        <v>1.0691524540429205</v>
      </c>
      <c r="S14" s="182">
        <f t="shared" si="4"/>
        <v>0.15464175776856734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761272.74999999977</v>
      </c>
      <c r="F15" s="145">
        <v>736279.98999999964</v>
      </c>
      <c r="G15" s="243">
        <f>G7+G11</f>
        <v>1</v>
      </c>
      <c r="H15" s="244">
        <f>H7+H11</f>
        <v>1</v>
      </c>
      <c r="I15" s="164">
        <f t="shared" si="6"/>
        <v>-3.2830230689329332E-2</v>
      </c>
      <c r="J15" s="1"/>
      <c r="K15" s="17">
        <v>212153.679</v>
      </c>
      <c r="L15" s="145">
        <v>210130.16400000005</v>
      </c>
      <c r="M15" s="243">
        <f>M7+M11</f>
        <v>0.99999999999999978</v>
      </c>
      <c r="N15" s="244">
        <f>N7+N11</f>
        <v>0.99999999999999978</v>
      </c>
      <c r="O15" s="164">
        <f t="shared" si="1"/>
        <v>-9.5379679934749356E-3</v>
      </c>
      <c r="Q15" s="191">
        <f t="shared" si="2"/>
        <v>2.7868287548713662</v>
      </c>
      <c r="R15" s="192">
        <f t="shared" si="3"/>
        <v>2.8539437014986668</v>
      </c>
      <c r="S15" s="57">
        <f t="shared" si="4"/>
        <v>2.4082910193166333E-2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580592.05999999982</v>
      </c>
      <c r="F16" s="181">
        <f t="shared" ref="F16:F17" si="8">F8+F12</f>
        <v>561953.99999999965</v>
      </c>
      <c r="G16" s="245">
        <f>E16/E15</f>
        <v>0.76265971690172807</v>
      </c>
      <c r="H16" s="246">
        <f>F16/F15</f>
        <v>0.76323410609053755</v>
      </c>
      <c r="I16" s="207">
        <f t="shared" si="6"/>
        <v>-3.210181689360371E-2</v>
      </c>
      <c r="J16" s="3"/>
      <c r="K16" s="180">
        <f t="shared" ref="K16:L18" si="9">K8+K12</f>
        <v>192381.04299999995</v>
      </c>
      <c r="L16" s="181">
        <f t="shared" si="9"/>
        <v>189753.43000000002</v>
      </c>
      <c r="M16" s="250">
        <f>K16/K15</f>
        <v>0.90680040952766106</v>
      </c>
      <c r="N16" s="246">
        <f>L16/L15</f>
        <v>0.90302803932518694</v>
      </c>
      <c r="O16" s="207">
        <f t="shared" si="1"/>
        <v>-1.3658377972303256E-2</v>
      </c>
      <c r="P16" s="3"/>
      <c r="Q16" s="189">
        <f t="shared" si="2"/>
        <v>3.3135321037631824</v>
      </c>
      <c r="R16" s="190">
        <f t="shared" si="3"/>
        <v>3.3766719340017182</v>
      </c>
      <c r="S16" s="182">
        <f t="shared" si="4"/>
        <v>1.9055143653754786E-2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93749.739999999962</v>
      </c>
      <c r="F17" s="140">
        <f t="shared" si="8"/>
        <v>77791.48000000001</v>
      </c>
      <c r="G17" s="248">
        <f>E17/E15</f>
        <v>0.12314868751048819</v>
      </c>
      <c r="H17" s="215">
        <f>F17/F15</f>
        <v>0.10565475234496058</v>
      </c>
      <c r="I17" s="182">
        <f t="shared" si="6"/>
        <v>-0.17022191208210238</v>
      </c>
      <c r="K17" s="19">
        <f t="shared" si="9"/>
        <v>11955.561000000005</v>
      </c>
      <c r="L17" s="140">
        <f t="shared" si="9"/>
        <v>10392.284999999998</v>
      </c>
      <c r="M17" s="247">
        <f>K17/K15</f>
        <v>5.6353305096349546E-2</v>
      </c>
      <c r="N17" s="215">
        <f>L17/L15</f>
        <v>4.9456416928318751E-2</v>
      </c>
      <c r="O17" s="182">
        <f t="shared" si="1"/>
        <v>-0.13075722669977649</v>
      </c>
      <c r="Q17" s="189">
        <f t="shared" si="2"/>
        <v>1.2752633767304324</v>
      </c>
      <c r="R17" s="190">
        <f t="shared" si="3"/>
        <v>1.3359155784155277</v>
      </c>
      <c r="S17" s="182">
        <f t="shared" si="4"/>
        <v>4.7560529684932677E-2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86930.950000000012</v>
      </c>
      <c r="F18" s="142">
        <f>F10+F14</f>
        <v>96534.50999999998</v>
      </c>
      <c r="G18" s="249">
        <f>E18/E15</f>
        <v>0.1141915955877838</v>
      </c>
      <c r="H18" s="221">
        <f>F18/F15</f>
        <v>0.13111114156450188</v>
      </c>
      <c r="I18" s="208">
        <f t="shared" si="6"/>
        <v>0.1104734274731838</v>
      </c>
      <c r="K18" s="21">
        <f t="shared" si="9"/>
        <v>7817.074999999998</v>
      </c>
      <c r="L18" s="142">
        <f t="shared" si="9"/>
        <v>9984.4490000000005</v>
      </c>
      <c r="M18" s="249">
        <f>K18/K15</f>
        <v>3.6846285375989156E-2</v>
      </c>
      <c r="N18" s="221">
        <f>L18/L15</f>
        <v>4.7515543746494186E-2</v>
      </c>
      <c r="O18" s="208">
        <f t="shared" si="1"/>
        <v>0.27726150766111407</v>
      </c>
      <c r="Q18" s="193">
        <f t="shared" si="2"/>
        <v>0.89922806549335954</v>
      </c>
      <c r="R18" s="194">
        <f t="shared" si="3"/>
        <v>1.034288048906034</v>
      </c>
      <c r="S18" s="186">
        <f t="shared" si="4"/>
        <v>0.1501954716444199</v>
      </c>
    </row>
    <row r="19" spans="1:19" ht="6.75" customHeight="1" x14ac:dyDescent="0.25">
      <c r="Q19" s="195"/>
      <c r="R19" s="195"/>
    </row>
  </sheetData>
  <mergeCells count="11">
    <mergeCell ref="A4:D6"/>
    <mergeCell ref="E4:F4"/>
    <mergeCell ref="G4:H4"/>
    <mergeCell ref="M4:N4"/>
    <mergeCell ref="Q4:R4"/>
    <mergeCell ref="E5:F5"/>
    <mergeCell ref="G5:H5"/>
    <mergeCell ref="K5:L5"/>
    <mergeCell ref="M5:N5"/>
    <mergeCell ref="Q5:R5"/>
    <mergeCell ref="K4:L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ignoredErrors>
    <ignoredError sqref="I17:I18 O17:O18 O13:O14 O9:O10 S9:S10 S17:S18 S13:S14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45" id="{F814DC98-662A-407F-BF95-DB3D2F25B9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246" id="{F6525144-5EFD-421F-96F9-446DF505F32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217" id="{61E8918D-EEF9-4FC0-AF13-9957D7A7C4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E52A8-A733-417E-BA7A-5387B52ECE0D}">
  <sheetPr codeName="Folha25">
    <pageSetUpPr fitToPage="1"/>
  </sheetPr>
  <dimension ref="A1:S40"/>
  <sheetViews>
    <sheetView showGridLines="0" workbookViewId="0">
      <selection activeCell="K7" sqref="K7:L15"/>
    </sheetView>
  </sheetViews>
  <sheetFormatPr defaultRowHeight="15" x14ac:dyDescent="0.25"/>
  <cols>
    <col min="1" max="2" width="2.85546875" customWidth="1"/>
    <col min="3" max="3" width="2.28515625" customWidth="1"/>
    <col min="4" max="4" width="22" customWidth="1"/>
    <col min="7" max="8" width="9.140625" customWidth="1"/>
    <col min="9" max="9" width="10.85546875" customWidth="1"/>
    <col min="10" max="10" width="2.140625" customWidth="1"/>
    <col min="15" max="15" width="10.85546875" customWidth="1"/>
    <col min="16" max="16" width="2" customWidth="1"/>
    <col min="17" max="18" width="9.140625" style="34"/>
    <col min="19" max="19" width="10.85546875" customWidth="1"/>
  </cols>
  <sheetData>
    <row r="1" spans="1:19" ht="15.75" x14ac:dyDescent="0.25">
      <c r="A1" s="30" t="s">
        <v>156</v>
      </c>
      <c r="B1" s="4"/>
    </row>
    <row r="3" spans="1:19" ht="15.75" thickBot="1" x14ac:dyDescent="0.3"/>
    <row r="4" spans="1:19" x14ac:dyDescent="0.25">
      <c r="A4" s="329" t="s">
        <v>16</v>
      </c>
      <c r="B4" s="312"/>
      <c r="C4" s="312"/>
      <c r="D4" s="312"/>
      <c r="E4" s="348" t="s">
        <v>1</v>
      </c>
      <c r="F4" s="346"/>
      <c r="G4" s="341" t="s">
        <v>104</v>
      </c>
      <c r="H4" s="341"/>
      <c r="I4" s="130" t="s">
        <v>0</v>
      </c>
      <c r="K4" s="342" t="s">
        <v>19</v>
      </c>
      <c r="L4" s="341"/>
      <c r="M4" s="351" t="s">
        <v>13</v>
      </c>
      <c r="N4" s="352"/>
      <c r="O4" s="130" t="s">
        <v>0</v>
      </c>
      <c r="Q4" s="340" t="s">
        <v>22</v>
      </c>
      <c r="R4" s="341"/>
      <c r="S4" s="130" t="s">
        <v>0</v>
      </c>
    </row>
    <row r="5" spans="1:19" x14ac:dyDescent="0.25">
      <c r="A5" s="347"/>
      <c r="B5" s="313"/>
      <c r="C5" s="313"/>
      <c r="D5" s="313"/>
      <c r="E5" s="349" t="s">
        <v>59</v>
      </c>
      <c r="F5" s="339"/>
      <c r="G5" s="343" t="str">
        <f>E5</f>
        <v>mar</v>
      </c>
      <c r="H5" s="343"/>
      <c r="I5" s="131" t="s">
        <v>149</v>
      </c>
      <c r="K5" s="338" t="str">
        <f>E5</f>
        <v>mar</v>
      </c>
      <c r="L5" s="343"/>
      <c r="M5" s="344" t="str">
        <f>E5</f>
        <v>mar</v>
      </c>
      <c r="N5" s="345"/>
      <c r="O5" s="131" t="str">
        <f>I5</f>
        <v>2023 /2022</v>
      </c>
      <c r="Q5" s="338" t="str">
        <f>E5</f>
        <v>mar</v>
      </c>
      <c r="R5" s="339"/>
      <c r="S5" s="131" t="str">
        <f>O5</f>
        <v>2023 /2022</v>
      </c>
    </row>
    <row r="6" spans="1:19" ht="19.5" customHeight="1" thickBot="1" x14ac:dyDescent="0.3">
      <c r="A6" s="330"/>
      <c r="B6" s="353"/>
      <c r="C6" s="353"/>
      <c r="D6" s="353"/>
      <c r="E6" s="99">
        <v>2022</v>
      </c>
      <c r="F6" s="144">
        <v>2023</v>
      </c>
      <c r="G6" s="68">
        <f>E6</f>
        <v>2022</v>
      </c>
      <c r="H6" s="137">
        <f>F6</f>
        <v>2023</v>
      </c>
      <c r="I6" s="131" t="s">
        <v>1</v>
      </c>
      <c r="K6" s="16">
        <f>E6</f>
        <v>2022</v>
      </c>
      <c r="L6" s="138">
        <f>F6</f>
        <v>2023</v>
      </c>
      <c r="M6" s="136">
        <f>G6</f>
        <v>2022</v>
      </c>
      <c r="N6" s="137">
        <f>H6</f>
        <v>2023</v>
      </c>
      <c r="O6" s="260">
        <v>1000</v>
      </c>
      <c r="Q6" s="16">
        <f>E6</f>
        <v>2022</v>
      </c>
      <c r="R6" s="138">
        <f>F6</f>
        <v>2023</v>
      </c>
      <c r="S6" s="131"/>
    </row>
    <row r="7" spans="1:19" ht="24" customHeight="1" thickBot="1" x14ac:dyDescent="0.3">
      <c r="A7" s="12" t="s">
        <v>20</v>
      </c>
      <c r="B7" s="13"/>
      <c r="C7" s="13"/>
      <c r="D7" s="13"/>
      <c r="E7" s="17">
        <v>140955.29999999993</v>
      </c>
      <c r="F7" s="145">
        <v>131175.72</v>
      </c>
      <c r="G7" s="243">
        <f>E7/E15</f>
        <v>0.49324084245937461</v>
      </c>
      <c r="H7" s="244">
        <f>F7/F15</f>
        <v>0.46521310313789715</v>
      </c>
      <c r="I7" s="164">
        <f t="shared" ref="I7:I18" si="0">(F7-E7)/E7</f>
        <v>-6.9380718568226474E-2</v>
      </c>
      <c r="J7" s="1"/>
      <c r="K7" s="17">
        <v>38743.379000000037</v>
      </c>
      <c r="L7" s="145">
        <v>38298.826000000015</v>
      </c>
      <c r="M7" s="243">
        <f>K7/K15</f>
        <v>0.48418714468024743</v>
      </c>
      <c r="N7" s="244">
        <f>L7/L15</f>
        <v>0.4657264387153256</v>
      </c>
      <c r="O7" s="164">
        <f t="shared" ref="O7:O18" si="1">(L7-K7)/K7</f>
        <v>-1.1474296033911273E-2</v>
      </c>
      <c r="P7" s="1"/>
      <c r="Q7" s="187">
        <f t="shared" ref="Q7:R18" si="2">(K7/E7)*10</f>
        <v>2.7486287496816408</v>
      </c>
      <c r="R7" s="188">
        <f t="shared" si="2"/>
        <v>2.919658150151569</v>
      </c>
      <c r="S7" s="55">
        <f>(R7-Q7)/Q7</f>
        <v>6.2223536186812291E-2</v>
      </c>
    </row>
    <row r="8" spans="1:19" s="3" customFormat="1" ht="24" customHeight="1" x14ac:dyDescent="0.25">
      <c r="A8" s="46"/>
      <c r="B8" s="177" t="s">
        <v>33</v>
      </c>
      <c r="C8" s="177"/>
      <c r="D8" s="178"/>
      <c r="E8" s="180">
        <v>111509.73999999992</v>
      </c>
      <c r="F8" s="181">
        <v>104715.49</v>
      </c>
      <c r="G8" s="245">
        <f>E8/E7</f>
        <v>0.79110001539495123</v>
      </c>
      <c r="H8" s="246">
        <f>F8/F7</f>
        <v>0.79828408793944494</v>
      </c>
      <c r="I8" s="206">
        <f t="shared" si="0"/>
        <v>-6.0929655113534632E-2</v>
      </c>
      <c r="K8" s="180">
        <v>35257.532000000036</v>
      </c>
      <c r="L8" s="181">
        <v>35086.875000000015</v>
      </c>
      <c r="M8" s="250">
        <f>K8/K7</f>
        <v>0.91002728492008922</v>
      </c>
      <c r="N8" s="246">
        <f>L8/L7</f>
        <v>0.91613447890021482</v>
      </c>
      <c r="O8" s="207">
        <f t="shared" si="1"/>
        <v>-4.8402990884336685E-3</v>
      </c>
      <c r="Q8" s="189">
        <f t="shared" si="2"/>
        <v>3.1618342935783064</v>
      </c>
      <c r="R8" s="190">
        <f t="shared" si="2"/>
        <v>3.3506862260779195</v>
      </c>
      <c r="S8" s="182">
        <f t="shared" ref="S8:S18" si="3">(R8-Q8)/Q8</f>
        <v>5.9728598960158016E-2</v>
      </c>
    </row>
    <row r="9" spans="1:19" ht="24" customHeight="1" x14ac:dyDescent="0.25">
      <c r="A9" s="8"/>
      <c r="B9" t="s">
        <v>37</v>
      </c>
      <c r="E9" s="19">
        <v>19684.710000000003</v>
      </c>
      <c r="F9" s="140">
        <v>16532.11</v>
      </c>
      <c r="G9" s="247">
        <f>E9/E7</f>
        <v>0.13965214504172607</v>
      </c>
      <c r="H9" s="215">
        <f>F9/F7</f>
        <v>0.12603025925834446</v>
      </c>
      <c r="I9" s="182">
        <f t="shared" si="0"/>
        <v>-0.16015475970943954</v>
      </c>
      <c r="K9" s="19">
        <v>2678.9209999999994</v>
      </c>
      <c r="L9" s="140">
        <v>2420.6420000000003</v>
      </c>
      <c r="M9" s="247">
        <f>K9/K7</f>
        <v>6.9145259632619985E-2</v>
      </c>
      <c r="N9" s="215">
        <f>L9/L7</f>
        <v>6.320407837044402E-2</v>
      </c>
      <c r="O9" s="182">
        <f t="shared" si="1"/>
        <v>-9.6411577646372981E-2</v>
      </c>
      <c r="Q9" s="189">
        <f t="shared" si="2"/>
        <v>1.3609146388237363</v>
      </c>
      <c r="R9" s="190">
        <f t="shared" si="2"/>
        <v>1.4642063233307789</v>
      </c>
      <c r="S9" s="182">
        <f t="shared" si="3"/>
        <v>7.5898723961349654E-2</v>
      </c>
    </row>
    <row r="10" spans="1:19" ht="24" customHeight="1" thickBot="1" x14ac:dyDescent="0.3">
      <c r="A10" s="8"/>
      <c r="B10" t="s">
        <v>36</v>
      </c>
      <c r="E10" s="19">
        <v>9760.85</v>
      </c>
      <c r="F10" s="140">
        <v>9928.119999999999</v>
      </c>
      <c r="G10" s="247">
        <f>E10/E7</f>
        <v>6.9247839563322588E-2</v>
      </c>
      <c r="H10" s="215">
        <f>F10/F7</f>
        <v>7.5685652802210651E-2</v>
      </c>
      <c r="I10" s="186">
        <f t="shared" si="0"/>
        <v>1.7136827223038834E-2</v>
      </c>
      <c r="K10" s="19">
        <v>806.92599999999993</v>
      </c>
      <c r="L10" s="140">
        <v>791.30899999999997</v>
      </c>
      <c r="M10" s="247">
        <f>K10/K7</f>
        <v>2.0827455447290727E-2</v>
      </c>
      <c r="N10" s="215">
        <f>L10/L7</f>
        <v>2.0661442729341093E-2</v>
      </c>
      <c r="O10" s="209">
        <f t="shared" si="1"/>
        <v>-1.9353695382228312E-2</v>
      </c>
      <c r="Q10" s="189">
        <f t="shared" si="2"/>
        <v>0.82669644549398857</v>
      </c>
      <c r="R10" s="190">
        <f t="shared" si="2"/>
        <v>0.7970381099342071</v>
      </c>
      <c r="S10" s="182">
        <f t="shared" si="3"/>
        <v>-3.5875726479093886E-2</v>
      </c>
    </row>
    <row r="11" spans="1:19" ht="24" customHeight="1" thickBot="1" x14ac:dyDescent="0.3">
      <c r="A11" s="12" t="s">
        <v>21</v>
      </c>
      <c r="B11" s="13"/>
      <c r="C11" s="13"/>
      <c r="D11" s="13"/>
      <c r="E11" s="17">
        <v>144818.47999999998</v>
      </c>
      <c r="F11" s="145">
        <v>150793.37999999989</v>
      </c>
      <c r="G11" s="243">
        <f>E11/E15</f>
        <v>0.50675915754062539</v>
      </c>
      <c r="H11" s="244">
        <f>F11/F15</f>
        <v>0.53478689686210268</v>
      </c>
      <c r="I11" s="164">
        <f t="shared" si="0"/>
        <v>4.1257856041576377E-2</v>
      </c>
      <c r="J11" s="1"/>
      <c r="K11" s="17">
        <v>41273.985000000008</v>
      </c>
      <c r="L11" s="145">
        <v>43935.771000000022</v>
      </c>
      <c r="M11" s="243">
        <f>K11/K15</f>
        <v>0.51581285531975274</v>
      </c>
      <c r="N11" s="244">
        <f>L11/L15</f>
        <v>0.5342735612846744</v>
      </c>
      <c r="O11" s="164">
        <f t="shared" si="1"/>
        <v>6.4490647074664925E-2</v>
      </c>
      <c r="Q11" s="191">
        <f t="shared" si="2"/>
        <v>2.8500495931182273</v>
      </c>
      <c r="R11" s="192">
        <f t="shared" si="2"/>
        <v>2.9136405722850736</v>
      </c>
      <c r="S11" s="57">
        <f t="shared" si="3"/>
        <v>2.2312236011750128E-2</v>
      </c>
    </row>
    <row r="12" spans="1:19" s="3" customFormat="1" ht="24" customHeight="1" x14ac:dyDescent="0.25">
      <c r="A12" s="46"/>
      <c r="B12" s="3" t="s">
        <v>33</v>
      </c>
      <c r="E12" s="31">
        <v>109894.84999999999</v>
      </c>
      <c r="F12" s="141">
        <v>125656.15999999989</v>
      </c>
      <c r="G12" s="247">
        <f>E12/E11</f>
        <v>0.75884548712291422</v>
      </c>
      <c r="H12" s="215">
        <f>F12/F11</f>
        <v>0.8333002416949602</v>
      </c>
      <c r="I12" s="206">
        <f t="shared" si="0"/>
        <v>0.14342173450348125</v>
      </c>
      <c r="K12" s="31">
        <v>37530.778000000006</v>
      </c>
      <c r="L12" s="141">
        <v>41033.937000000027</v>
      </c>
      <c r="M12" s="247">
        <f>K12/K11</f>
        <v>0.90930832096779601</v>
      </c>
      <c r="N12" s="215">
        <f>L12/L11</f>
        <v>0.93395281489426929</v>
      </c>
      <c r="O12" s="206">
        <f t="shared" si="1"/>
        <v>9.3340964048227851E-2</v>
      </c>
      <c r="Q12" s="189">
        <f t="shared" si="2"/>
        <v>3.4151534853544101</v>
      </c>
      <c r="R12" s="190">
        <f t="shared" si="2"/>
        <v>3.2655730526860016</v>
      </c>
      <c r="S12" s="182">
        <f t="shared" si="3"/>
        <v>-4.3799036649413037E-2</v>
      </c>
    </row>
    <row r="13" spans="1:19" ht="24" customHeight="1" x14ac:dyDescent="0.25">
      <c r="A13" s="8"/>
      <c r="B13" s="3" t="s">
        <v>37</v>
      </c>
      <c r="D13" s="3"/>
      <c r="E13" s="19">
        <v>15043.369999999997</v>
      </c>
      <c r="F13" s="140">
        <v>12414.949999999999</v>
      </c>
      <c r="G13" s="247">
        <f>E13/E11</f>
        <v>0.10387741951165348</v>
      </c>
      <c r="H13" s="215">
        <f>F13/F11</f>
        <v>8.2330868901539359E-2</v>
      </c>
      <c r="I13" s="182">
        <f t="shared" si="0"/>
        <v>-0.17472281809195669</v>
      </c>
      <c r="K13" s="19">
        <v>1822.5020000000002</v>
      </c>
      <c r="L13" s="140">
        <v>1449.6530000000002</v>
      </c>
      <c r="M13" s="247">
        <f>K13/K11</f>
        <v>4.4156191848206558E-2</v>
      </c>
      <c r="N13" s="215">
        <f>L13/L11</f>
        <v>3.2994823284198185E-2</v>
      </c>
      <c r="O13" s="182">
        <f t="shared" si="1"/>
        <v>-0.20458084545311878</v>
      </c>
      <c r="Q13" s="189">
        <f t="shared" si="2"/>
        <v>1.2114984873735077</v>
      </c>
      <c r="R13" s="190">
        <f t="shared" si="2"/>
        <v>1.1676672076810621</v>
      </c>
      <c r="S13" s="182">
        <f t="shared" si="3"/>
        <v>-3.617939283396919E-2</v>
      </c>
    </row>
    <row r="14" spans="1:19" ht="24" customHeight="1" thickBot="1" x14ac:dyDescent="0.3">
      <c r="A14" s="8"/>
      <c r="B14" t="s">
        <v>36</v>
      </c>
      <c r="E14" s="19">
        <v>19880.260000000002</v>
      </c>
      <c r="F14" s="140">
        <v>12722.27</v>
      </c>
      <c r="G14" s="247">
        <f>E14/E11</f>
        <v>0.1372770933654324</v>
      </c>
      <c r="H14" s="215">
        <f>F14/F11</f>
        <v>8.4368889403500402E-2</v>
      </c>
      <c r="I14" s="186">
        <f t="shared" si="0"/>
        <v>-0.36005515018415257</v>
      </c>
      <c r="K14" s="19">
        <v>1920.7050000000004</v>
      </c>
      <c r="L14" s="140">
        <v>1452.1809999999998</v>
      </c>
      <c r="M14" s="247">
        <f>K14/K11</f>
        <v>4.653548718399738E-2</v>
      </c>
      <c r="N14" s="215">
        <f>L14/L11</f>
        <v>3.3052361821532594E-2</v>
      </c>
      <c r="O14" s="209">
        <f t="shared" si="1"/>
        <v>-0.24393334739067191</v>
      </c>
      <c r="Q14" s="189">
        <f t="shared" si="2"/>
        <v>0.96613676078683086</v>
      </c>
      <c r="R14" s="190">
        <f t="shared" si="2"/>
        <v>1.1414480277497647</v>
      </c>
      <c r="S14" s="182">
        <f t="shared" si="3"/>
        <v>0.18145595331675271</v>
      </c>
    </row>
    <row r="15" spans="1:19" ht="24" customHeight="1" thickBot="1" x14ac:dyDescent="0.3">
      <c r="A15" s="12" t="s">
        <v>12</v>
      </c>
      <c r="B15" s="13"/>
      <c r="C15" s="13"/>
      <c r="D15" s="13"/>
      <c r="E15" s="17">
        <v>285773.77999999991</v>
      </c>
      <c r="F15" s="145">
        <v>281969.09999999992</v>
      </c>
      <c r="G15" s="243">
        <f>G7+G11</f>
        <v>1</v>
      </c>
      <c r="H15" s="244">
        <f>H7+H11</f>
        <v>0.99999999999999978</v>
      </c>
      <c r="I15" s="164">
        <f t="shared" si="0"/>
        <v>-1.3313607707467054E-2</v>
      </c>
      <c r="J15" s="1"/>
      <c r="K15" s="17">
        <v>80017.364000000031</v>
      </c>
      <c r="L15" s="145">
        <v>82234.597000000038</v>
      </c>
      <c r="M15" s="243">
        <f>M7+M11</f>
        <v>1.0000000000000002</v>
      </c>
      <c r="N15" s="244">
        <f>N7+N11</f>
        <v>1</v>
      </c>
      <c r="O15" s="164">
        <f t="shared" si="1"/>
        <v>2.770939817512617E-2</v>
      </c>
      <c r="Q15" s="191">
        <f t="shared" si="2"/>
        <v>2.8000246908586246</v>
      </c>
      <c r="R15" s="192">
        <f t="shared" si="2"/>
        <v>2.9164400283577194</v>
      </c>
      <c r="S15" s="57">
        <f t="shared" si="3"/>
        <v>4.1576539620940337E-2</v>
      </c>
    </row>
    <row r="16" spans="1:19" s="42" customFormat="1" ht="24" customHeight="1" x14ac:dyDescent="0.25">
      <c r="A16" s="179"/>
      <c r="B16" s="177" t="s">
        <v>33</v>
      </c>
      <c r="C16" s="177"/>
      <c r="D16" s="178"/>
      <c r="E16" s="180">
        <f>E8+E12</f>
        <v>221404.58999999991</v>
      </c>
      <c r="F16" s="181">
        <f t="shared" ref="F16:F17" si="4">F8+F12</f>
        <v>230371.64999999991</v>
      </c>
      <c r="G16" s="245">
        <f>E16/E15</f>
        <v>0.77475473782094351</v>
      </c>
      <c r="H16" s="246">
        <f>F16/F15</f>
        <v>0.81701026814640321</v>
      </c>
      <c r="I16" s="207">
        <f t="shared" si="0"/>
        <v>4.0500786365811121E-2</v>
      </c>
      <c r="J16" s="3"/>
      <c r="K16" s="180">
        <f t="shared" ref="K16:L18" si="5">K8+K12</f>
        <v>72788.310000000041</v>
      </c>
      <c r="L16" s="181">
        <f t="shared" si="5"/>
        <v>76120.812000000034</v>
      </c>
      <c r="M16" s="250">
        <f>K16/K15</f>
        <v>0.90965643407098506</v>
      </c>
      <c r="N16" s="246">
        <f>L16/L15</f>
        <v>0.92565434472792518</v>
      </c>
      <c r="O16" s="207">
        <f t="shared" si="1"/>
        <v>4.5783478143674325E-2</v>
      </c>
      <c r="P16" s="3"/>
      <c r="Q16" s="189">
        <f t="shared" si="2"/>
        <v>3.2875700544419639</v>
      </c>
      <c r="R16" s="190">
        <f t="shared" si="2"/>
        <v>3.304261266523032</v>
      </c>
      <c r="S16" s="182">
        <f t="shared" si="3"/>
        <v>5.0770665885935739E-3</v>
      </c>
    </row>
    <row r="17" spans="1:19" ht="24" customHeight="1" x14ac:dyDescent="0.25">
      <c r="A17" s="8"/>
      <c r="B17" s="3" t="s">
        <v>37</v>
      </c>
      <c r="C17" s="3"/>
      <c r="D17" s="183"/>
      <c r="E17" s="19">
        <f>E9+E13</f>
        <v>34728.080000000002</v>
      </c>
      <c r="F17" s="140">
        <f t="shared" si="4"/>
        <v>28947.059999999998</v>
      </c>
      <c r="G17" s="248">
        <f>E17/E15</f>
        <v>0.1215229752708594</v>
      </c>
      <c r="H17" s="215">
        <f>F17/F15</f>
        <v>0.10266039789466294</v>
      </c>
      <c r="I17" s="182">
        <f t="shared" si="0"/>
        <v>-0.16646529263927071</v>
      </c>
      <c r="K17" s="19">
        <f t="shared" si="5"/>
        <v>4501.4229999999998</v>
      </c>
      <c r="L17" s="140">
        <f t="shared" si="5"/>
        <v>3870.2950000000005</v>
      </c>
      <c r="M17" s="247">
        <f>K17/K15</f>
        <v>5.6255577226962866E-2</v>
      </c>
      <c r="N17" s="215">
        <f>L17/L15</f>
        <v>4.7064072071758299E-2</v>
      </c>
      <c r="O17" s="182">
        <f t="shared" si="1"/>
        <v>-0.14020633030932647</v>
      </c>
      <c r="Q17" s="189">
        <f t="shared" si="2"/>
        <v>1.2961911513679993</v>
      </c>
      <c r="R17" s="190">
        <f t="shared" si="2"/>
        <v>1.337025245396251</v>
      </c>
      <c r="S17" s="182">
        <f t="shared" si="3"/>
        <v>3.1503142098413026E-2</v>
      </c>
    </row>
    <row r="18" spans="1:19" ht="24" customHeight="1" thickBot="1" x14ac:dyDescent="0.3">
      <c r="A18" s="9"/>
      <c r="B18" s="184" t="s">
        <v>36</v>
      </c>
      <c r="C18" s="184"/>
      <c r="D18" s="185"/>
      <c r="E18" s="21">
        <f>E10+E14</f>
        <v>29641.11</v>
      </c>
      <c r="F18" s="142">
        <f>F10+F14</f>
        <v>22650.39</v>
      </c>
      <c r="G18" s="249">
        <f>E18/E15</f>
        <v>0.10372228690819714</v>
      </c>
      <c r="H18" s="221">
        <f>F18/F15</f>
        <v>8.0329333958933824E-2</v>
      </c>
      <c r="I18" s="208">
        <f t="shared" si="0"/>
        <v>-0.23584541874443976</v>
      </c>
      <c r="K18" s="21">
        <f t="shared" si="5"/>
        <v>2727.6310000000003</v>
      </c>
      <c r="L18" s="142">
        <f t="shared" si="5"/>
        <v>2243.4899999999998</v>
      </c>
      <c r="M18" s="249">
        <f>K18/K15</f>
        <v>3.4087988702052208E-2</v>
      </c>
      <c r="N18" s="221">
        <f>L18/L15</f>
        <v>2.7281583200316515E-2</v>
      </c>
      <c r="O18" s="208">
        <f t="shared" si="1"/>
        <v>-0.1774950497336335</v>
      </c>
      <c r="Q18" s="193">
        <f t="shared" si="2"/>
        <v>0.92021891217973972</v>
      </c>
      <c r="R18" s="194">
        <f t="shared" si="2"/>
        <v>0.99048625652803324</v>
      </c>
      <c r="S18" s="186">
        <f t="shared" si="3"/>
        <v>7.6359378641599474E-2</v>
      </c>
    </row>
    <row r="19" spans="1:19" ht="6.75" customHeight="1" x14ac:dyDescent="0.25">
      <c r="Q19" s="195"/>
      <c r="R19" s="195"/>
    </row>
    <row r="20" spans="1:19" x14ac:dyDescent="0.25">
      <c r="Q20"/>
      <c r="R20"/>
    </row>
    <row r="21" spans="1:19" x14ac:dyDescent="0.25">
      <c r="Q21"/>
      <c r="R21"/>
    </row>
    <row r="22" spans="1:19" x14ac:dyDescent="0.25">
      <c r="Q22"/>
      <c r="R22"/>
    </row>
    <row r="23" spans="1:19" x14ac:dyDescent="0.25">
      <c r="Q23"/>
      <c r="R23"/>
    </row>
    <row r="24" spans="1:19" x14ac:dyDescent="0.25">
      <c r="Q24"/>
      <c r="R24"/>
    </row>
    <row r="25" spans="1:19" x14ac:dyDescent="0.25">
      <c r="Q25"/>
      <c r="R25"/>
    </row>
    <row r="26" spans="1:19" x14ac:dyDescent="0.25">
      <c r="Q26"/>
      <c r="R26"/>
    </row>
    <row r="27" spans="1:19" ht="19.5" customHeight="1" x14ac:dyDescent="0.25">
      <c r="Q27"/>
      <c r="R27"/>
    </row>
    <row r="28" spans="1:19" ht="24" customHeight="1" x14ac:dyDescent="0.25">
      <c r="Q28"/>
      <c r="R28"/>
    </row>
    <row r="29" spans="1:19" ht="24" customHeight="1" x14ac:dyDescent="0.25">
      <c r="Q29"/>
      <c r="R29"/>
    </row>
    <row r="30" spans="1:19" ht="24" customHeight="1" x14ac:dyDescent="0.25">
      <c r="Q30"/>
      <c r="R30"/>
    </row>
    <row r="31" spans="1:19" ht="24" customHeight="1" x14ac:dyDescent="0.25">
      <c r="Q31"/>
      <c r="R31"/>
    </row>
    <row r="32" spans="1:19" ht="24" customHeight="1" x14ac:dyDescent="0.25">
      <c r="Q32"/>
      <c r="R32"/>
    </row>
    <row r="33" spans="17:18" ht="24" customHeight="1" x14ac:dyDescent="0.25">
      <c r="Q33"/>
      <c r="R33"/>
    </row>
    <row r="34" spans="17:18" ht="24" customHeight="1" x14ac:dyDescent="0.25">
      <c r="Q34"/>
      <c r="R34"/>
    </row>
    <row r="35" spans="17:18" ht="24" customHeight="1" x14ac:dyDescent="0.25">
      <c r="Q35"/>
      <c r="R35"/>
    </row>
    <row r="36" spans="17:18" ht="24" customHeight="1" x14ac:dyDescent="0.25">
      <c r="Q36"/>
      <c r="R36"/>
    </row>
    <row r="37" spans="17:18" ht="24" customHeight="1" x14ac:dyDescent="0.25">
      <c r="Q37"/>
      <c r="R37"/>
    </row>
    <row r="38" spans="17:18" ht="24" customHeight="1" x14ac:dyDescent="0.25">
      <c r="Q38"/>
      <c r="R38"/>
    </row>
    <row r="39" spans="17:18" ht="24" customHeight="1" x14ac:dyDescent="0.25">
      <c r="Q39"/>
      <c r="R39"/>
    </row>
    <row r="40" spans="17:18" x14ac:dyDescent="0.25">
      <c r="Q40"/>
      <c r="R40"/>
    </row>
  </sheetData>
  <mergeCells count="11">
    <mergeCell ref="Q5:R5"/>
    <mergeCell ref="A4:D6"/>
    <mergeCell ref="E4:F4"/>
    <mergeCell ref="G4:H4"/>
    <mergeCell ref="K4:L4"/>
    <mergeCell ref="M4:N4"/>
    <mergeCell ref="Q4:R4"/>
    <mergeCell ref="E5:F5"/>
    <mergeCell ref="G5:H5"/>
    <mergeCell ref="K5:L5"/>
    <mergeCell ref="M5:N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" id="{3D817A36-1A17-4CC4-BB67-F87E337E39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I7:I18</xm:sqref>
        </x14:conditionalFormatting>
        <x14:conditionalFormatting xmlns:xm="http://schemas.microsoft.com/office/excel/2006/main">
          <x14:cfRule type="iconSet" priority="5" id="{280ECDF9-A74A-4F1C-B802-75CF72FE2A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O7:O18</xm:sqref>
        </x14:conditionalFormatting>
        <x14:conditionalFormatting xmlns:xm="http://schemas.microsoft.com/office/excel/2006/main">
          <x14:cfRule type="iconSet" priority="4" id="{C0A41E30-6A01-458B-BB4C-B470224D480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1E-3</xm:f>
              </x14:cfvo>
            </x14:iconSet>
          </x14:cfRule>
          <xm:sqref>S7:S18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29</vt:i4>
      </vt:variant>
      <vt:variant>
        <vt:lpstr>Intervalos com Nome</vt:lpstr>
      </vt:variant>
      <vt:variant>
        <vt:i4>20</vt:i4>
      </vt:variant>
    </vt:vector>
  </HeadingPairs>
  <TitlesOfParts>
    <vt:vector size="49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1 (2)</vt:lpstr>
      <vt:lpstr>'1'!Área_de_Impressão</vt:lpstr>
      <vt:lpstr>'11'!Área_de_Impressão</vt:lpstr>
      <vt:lpstr>'13'!Área_de_Impressão</vt:lpstr>
      <vt:lpstr>'15'!Área_de_Impressão</vt:lpstr>
      <vt:lpstr>'16'!Área_de_Impressão</vt:lpstr>
      <vt:lpstr>'18'!Área_de_Impressão</vt:lpstr>
      <vt:lpstr>'2'!Área_de_Impressão</vt:lpstr>
      <vt:lpstr>'20'!Área_de_Impressão</vt:lpstr>
      <vt:lpstr>'21'!Área_de_Impressão</vt:lpstr>
      <vt:lpstr>'22'!Área_de_Impressão</vt:lpstr>
      <vt:lpstr>'23'!Área_de_Impressão</vt:lpstr>
      <vt:lpstr>'24'!Área_de_Impressão</vt:lpstr>
      <vt:lpstr>'25'!Área_de_Impressão</vt:lpstr>
      <vt:lpstr>'26'!Área_de_Impressão</vt:lpstr>
      <vt:lpstr>'3'!Área_de_Impressão</vt:lpstr>
      <vt:lpstr>'4'!Área_de_Impressão</vt:lpstr>
      <vt:lpstr>'5'!Área_de_Impressão</vt:lpstr>
      <vt:lpstr>'8'!Área_de_Impressão</vt:lpstr>
      <vt:lpstr>'9'!Área_de_Impressão</vt:lpstr>
      <vt:lpstr>Indice!Área_de_Impressão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2019-01-18T14:14:45Z</cp:lastPrinted>
  <dcterms:created xsi:type="dcterms:W3CDTF">2012-12-21T10:54:30Z</dcterms:created>
  <dcterms:modified xsi:type="dcterms:W3CDTF">2023-05-12T15:34:32Z</dcterms:modified>
</cp:coreProperties>
</file>